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váthné Kis Zsuzsa\Desktop\Beszámoló 2014\"/>
    </mc:Choice>
  </mc:AlternateContent>
  <bookViews>
    <workbookView xWindow="0" yWindow="0" windowWidth="19200" windowHeight="11595" activeTab="4"/>
  </bookViews>
  <sheets>
    <sheet name="1. sz. melléklet" sheetId="5" r:id="rId1"/>
    <sheet name="2. sz. melléklet" sheetId="4" r:id="rId2"/>
    <sheet name="3. sz. melléklet" sheetId="1" r:id="rId3"/>
    <sheet name="4. sz. melléklet" sheetId="2" r:id="rId4"/>
    <sheet name="5. sz. melléklet" sheetId="3" r:id="rId5"/>
  </sheets>
  <definedNames>
    <definedName name="_xlnm.Print_Titles" localSheetId="4">'5. sz. melléklet'!$2:$4</definedName>
  </definedNames>
  <calcPr calcId="152511"/>
</workbook>
</file>

<file path=xl/calcChain.xml><?xml version="1.0" encoding="utf-8"?>
<calcChain xmlns="http://schemas.openxmlformats.org/spreadsheetml/2006/main">
  <c r="B72" i="3" l="1"/>
  <c r="E26" i="5" l="1"/>
  <c r="D26" i="5"/>
  <c r="C26" i="5"/>
  <c r="B25" i="5"/>
  <c r="B24" i="5"/>
  <c r="B23" i="5"/>
  <c r="B22" i="5"/>
  <c r="B21" i="5"/>
  <c r="B20" i="5"/>
  <c r="B19" i="5"/>
  <c r="B18" i="5"/>
  <c r="B17" i="5"/>
  <c r="B16" i="5"/>
  <c r="B15" i="5"/>
  <c r="B14" i="5"/>
  <c r="P13" i="4"/>
  <c r="P12" i="4"/>
  <c r="P11" i="4"/>
  <c r="B26" i="5" l="1"/>
  <c r="D5" i="3"/>
  <c r="E5" i="3"/>
  <c r="D6" i="3"/>
  <c r="E6" i="3"/>
  <c r="D7" i="3"/>
  <c r="D8" i="3"/>
  <c r="D9" i="3"/>
  <c r="D10" i="3"/>
  <c r="D11" i="3"/>
  <c r="E11" i="3"/>
  <c r="B12" i="3"/>
  <c r="C12" i="3"/>
  <c r="D13" i="3"/>
  <c r="E13" i="3"/>
  <c r="D14" i="3"/>
  <c r="E14" i="3"/>
  <c r="D15" i="3"/>
  <c r="E15" i="3"/>
  <c r="B16" i="3"/>
  <c r="C16" i="3"/>
  <c r="D16" i="3" s="1"/>
  <c r="E16" i="3"/>
  <c r="D17" i="3"/>
  <c r="E17" i="3"/>
  <c r="D18" i="3"/>
  <c r="B19" i="3"/>
  <c r="C19" i="3"/>
  <c r="D19" i="3"/>
  <c r="D20" i="3"/>
  <c r="E20" i="3"/>
  <c r="D21" i="3"/>
  <c r="E21" i="3"/>
  <c r="D22" i="3"/>
  <c r="E22" i="3"/>
  <c r="D23" i="3"/>
  <c r="B24" i="3"/>
  <c r="C24" i="3"/>
  <c r="E24" i="3" s="1"/>
  <c r="D24" i="3"/>
  <c r="D25" i="3"/>
  <c r="E25" i="3"/>
  <c r="D26" i="3"/>
  <c r="D27" i="3"/>
  <c r="E27" i="3"/>
  <c r="D28" i="3"/>
  <c r="E28" i="3"/>
  <c r="D29" i="3"/>
  <c r="D30" i="3"/>
  <c r="E30" i="3"/>
  <c r="D31" i="3"/>
  <c r="E31" i="3"/>
  <c r="B32" i="3"/>
  <c r="B33" i="3" s="1"/>
  <c r="C32" i="3"/>
  <c r="D32" i="3" s="1"/>
  <c r="C33" i="3"/>
  <c r="D34" i="3"/>
  <c r="E34" i="3"/>
  <c r="D35" i="3"/>
  <c r="E35" i="3"/>
  <c r="D36" i="3"/>
  <c r="E36" i="3"/>
  <c r="B37" i="3"/>
  <c r="C37" i="3"/>
  <c r="D37" i="3"/>
  <c r="E37" i="3"/>
  <c r="D38" i="3"/>
  <c r="E38" i="3"/>
  <c r="B40" i="3"/>
  <c r="C40" i="3"/>
  <c r="D40" i="3"/>
  <c r="E40" i="3"/>
  <c r="D41" i="3"/>
  <c r="D42" i="3"/>
  <c r="D43" i="3"/>
  <c r="E43" i="3"/>
  <c r="B44" i="3"/>
  <c r="C44" i="3"/>
  <c r="D44" i="3" s="1"/>
  <c r="D45" i="3"/>
  <c r="D47" i="3"/>
  <c r="E47" i="3"/>
  <c r="D48" i="3"/>
  <c r="E48" i="3"/>
  <c r="D49" i="3"/>
  <c r="E49" i="3"/>
  <c r="D50" i="3"/>
  <c r="E50" i="3"/>
  <c r="B51" i="3"/>
  <c r="C51" i="3"/>
  <c r="E51" i="3" s="1"/>
  <c r="D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B60" i="3"/>
  <c r="B63" i="3" s="1"/>
  <c r="C60" i="3"/>
  <c r="D61" i="3"/>
  <c r="E61" i="3"/>
  <c r="D62" i="3"/>
  <c r="D65" i="3"/>
  <c r="E65" i="3"/>
  <c r="E72" i="3"/>
  <c r="C72" i="3"/>
  <c r="D72" i="3"/>
  <c r="D12" i="2"/>
  <c r="E12" i="2"/>
  <c r="D13" i="2"/>
  <c r="E13" i="2"/>
  <c r="B15" i="2"/>
  <c r="C15" i="2"/>
  <c r="D15" i="2" s="1"/>
  <c r="D16" i="2"/>
  <c r="E16" i="2"/>
  <c r="D17" i="2"/>
  <c r="E17" i="2"/>
  <c r="D18" i="2"/>
  <c r="E18" i="2"/>
  <c r="B19" i="2"/>
  <c r="B25" i="2" s="1"/>
  <c r="B29" i="2" s="1"/>
  <c r="B33" i="2" s="1"/>
  <c r="C19" i="2"/>
  <c r="D19" i="2" s="1"/>
  <c r="D20" i="2"/>
  <c r="E20" i="2"/>
  <c r="D21" i="2"/>
  <c r="E21" i="2"/>
  <c r="D22" i="2"/>
  <c r="E22" i="2"/>
  <c r="D23" i="2"/>
  <c r="E23" i="2"/>
  <c r="D26" i="2"/>
  <c r="B28" i="2"/>
  <c r="D28" i="2" s="1"/>
  <c r="C28" i="2"/>
  <c r="D32" i="2"/>
  <c r="B37" i="2"/>
  <c r="C37" i="2"/>
  <c r="E37" i="2" s="1"/>
  <c r="D37" i="2"/>
  <c r="H30" i="1"/>
  <c r="G30" i="1"/>
  <c r="F30" i="1"/>
  <c r="E30" i="1"/>
  <c r="H29" i="1"/>
  <c r="G29" i="1"/>
  <c r="F29" i="1"/>
  <c r="E29" i="1"/>
  <c r="H28" i="1"/>
  <c r="G28" i="1"/>
  <c r="F28" i="1"/>
  <c r="E28" i="1"/>
  <c r="H22" i="1"/>
  <c r="G22" i="1"/>
  <c r="F22" i="1"/>
  <c r="E22" i="1"/>
  <c r="H21" i="1"/>
  <c r="G21" i="1"/>
  <c r="F21" i="1"/>
  <c r="E21" i="1"/>
  <c r="D20" i="1"/>
  <c r="C20" i="1"/>
  <c r="C36" i="1" s="1"/>
  <c r="B20" i="1"/>
  <c r="B36" i="1" s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D15" i="1"/>
  <c r="D35" i="1" s="1"/>
  <c r="C15" i="1"/>
  <c r="C35" i="1" s="1"/>
  <c r="B15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B46" i="3" l="1"/>
  <c r="B64" i="3" s="1"/>
  <c r="G20" i="1"/>
  <c r="C25" i="2"/>
  <c r="D25" i="2" s="1"/>
  <c r="E15" i="2"/>
  <c r="E19" i="3"/>
  <c r="B36" i="2"/>
  <c r="B38" i="2" s="1"/>
  <c r="D33" i="3"/>
  <c r="C36" i="2"/>
  <c r="D36" i="2" s="1"/>
  <c r="B23" i="1"/>
  <c r="B37" i="1" s="1"/>
  <c r="D12" i="3"/>
  <c r="B35" i="1"/>
  <c r="H35" i="1" s="1"/>
  <c r="E25" i="2"/>
  <c r="E19" i="2"/>
  <c r="E32" i="3"/>
  <c r="E60" i="3"/>
  <c r="C46" i="3"/>
  <c r="C63" i="3"/>
  <c r="D60" i="3"/>
  <c r="E44" i="3"/>
  <c r="E33" i="3"/>
  <c r="E12" i="3"/>
  <c r="G35" i="1"/>
  <c r="E35" i="1"/>
  <c r="F35" i="1"/>
  <c r="E20" i="1"/>
  <c r="E15" i="1"/>
  <c r="F20" i="1"/>
  <c r="C23" i="1"/>
  <c r="C37" i="1" s="1"/>
  <c r="F15" i="1"/>
  <c r="D23" i="1"/>
  <c r="G15" i="1"/>
  <c r="H20" i="1"/>
  <c r="H15" i="1"/>
  <c r="D36" i="1"/>
  <c r="B66" i="3" l="1"/>
  <c r="B70" i="3" s="1"/>
  <c r="B71" i="3"/>
  <c r="B73" i="3" s="1"/>
  <c r="C29" i="2"/>
  <c r="E36" i="2"/>
  <c r="C38" i="2"/>
  <c r="D38" i="2" s="1"/>
  <c r="E38" i="2"/>
  <c r="B67" i="3"/>
  <c r="C33" i="2"/>
  <c r="D29" i="2"/>
  <c r="E29" i="2"/>
  <c r="D63" i="3"/>
  <c r="E63" i="3"/>
  <c r="C64" i="3"/>
  <c r="E46" i="3"/>
  <c r="D46" i="3"/>
  <c r="G23" i="1"/>
  <c r="F23" i="1"/>
  <c r="E23" i="1"/>
  <c r="H23" i="1"/>
  <c r="D37" i="1"/>
  <c r="E36" i="1"/>
  <c r="H36" i="1"/>
  <c r="G36" i="1"/>
  <c r="F36" i="1"/>
  <c r="E33" i="2" l="1"/>
  <c r="D33" i="2"/>
  <c r="D64" i="3"/>
  <c r="E64" i="3"/>
  <c r="C66" i="3"/>
  <c r="C71" i="3"/>
  <c r="H37" i="1"/>
  <c r="F37" i="1"/>
  <c r="E37" i="1"/>
  <c r="G37" i="1"/>
  <c r="D66" i="3" l="1"/>
  <c r="E66" i="3"/>
  <c r="C70" i="3"/>
  <c r="C67" i="3"/>
  <c r="D71" i="3"/>
  <c r="E71" i="3"/>
  <c r="C73" i="3"/>
  <c r="D67" i="3" l="1"/>
  <c r="E67" i="3"/>
  <c r="D70" i="3"/>
  <c r="E70" i="3"/>
  <c r="D73" i="3"/>
  <c r="E73" i="3"/>
</calcChain>
</file>

<file path=xl/sharedStrings.xml><?xml version="1.0" encoding="utf-8"?>
<sst xmlns="http://schemas.openxmlformats.org/spreadsheetml/2006/main" count="235" uniqueCount="184">
  <si>
    <t>HAJDÚSZOBOSZLÓ HELYI KÖZLEKEDÉS</t>
  </si>
  <si>
    <t>Db szám</t>
  </si>
  <si>
    <t>tervhez</t>
  </si>
  <si>
    <t>bázishoz</t>
  </si>
  <si>
    <t>index %</t>
  </si>
  <si>
    <t>eltérés db</t>
  </si>
  <si>
    <t>Általános egyvonalas bérlet</t>
  </si>
  <si>
    <t>Általános összvonalas bérlet</t>
  </si>
  <si>
    <t>Tanuló/nyugdíjas bérlet</t>
  </si>
  <si>
    <t>Menetjegy</t>
  </si>
  <si>
    <t xml:space="preserve">eltérés </t>
  </si>
  <si>
    <t>Utas által fizetett bevétel</t>
  </si>
  <si>
    <t>Szociálpol.menetdíj-támogatás</t>
  </si>
  <si>
    <t>Ingyenes utazások utáni tám.</t>
  </si>
  <si>
    <t>(ezer km)</t>
  </si>
  <si>
    <t>Fizető km</t>
  </si>
  <si>
    <t>Hasznos km</t>
  </si>
  <si>
    <t>Külszolgálati km</t>
  </si>
  <si>
    <t>Fajlagos (külszolgálati km alapján)</t>
  </si>
  <si>
    <t>Fajlagos utas által fizetett</t>
  </si>
  <si>
    <t>Fajlagos menetdíj-támogatás</t>
  </si>
  <si>
    <t>Fajlagos bevétel összesen</t>
  </si>
  <si>
    <t>Összes bevétel</t>
  </si>
  <si>
    <t>Összes ráfordítás</t>
  </si>
  <si>
    <t>Adózás előtti eredmény</t>
  </si>
  <si>
    <t>Rendkívüli eredmény</t>
  </si>
  <si>
    <t>Rendkívüli ráfordítás</t>
  </si>
  <si>
    <t>Rendkívüli bevétel</t>
  </si>
  <si>
    <t>Szokásos vállalkozási eredmény</t>
  </si>
  <si>
    <t>Pénzügyi műveletek eredménye</t>
  </si>
  <si>
    <t>Pénzügyi műveletek ráfordítása</t>
  </si>
  <si>
    <t>Pénzügyi műveletek bevétele</t>
  </si>
  <si>
    <t>Üzemi tevékenység eredménye</t>
  </si>
  <si>
    <t>Egyéb ráfordítás</t>
  </si>
  <si>
    <t>Értékcsökkenési leírás</t>
  </si>
  <si>
    <t>Bérjárulékok</t>
  </si>
  <si>
    <t>Személyi jellegű kifizetések</t>
  </si>
  <si>
    <t>Bérköltség</t>
  </si>
  <si>
    <t>Személyi jellegű ráfordítás</t>
  </si>
  <si>
    <t xml:space="preserve">         egyéb szolgáltatások</t>
  </si>
  <si>
    <t xml:space="preserve">         igénybevett szolgáltatások</t>
  </si>
  <si>
    <t>ebből:anyagköltség</t>
  </si>
  <si>
    <t>Anyagjellegű ráfordítások</t>
  </si>
  <si>
    <t>Aktivált saját teljesítmények értéke</t>
  </si>
  <si>
    <t>Egyéb bevétel</t>
  </si>
  <si>
    <t>Nettó árbevétel</t>
  </si>
  <si>
    <t>Index
Tény/terv</t>
  </si>
  <si>
    <t>Eltérés
Tény-Terv</t>
  </si>
  <si>
    <t>Tény</t>
  </si>
  <si>
    <t>Megnevezés</t>
  </si>
  <si>
    <t>adatok E Ft-ban és %-ban</t>
  </si>
  <si>
    <t>EREDMÉNYKIMUTATÁS ÖSSZKÖLTSÉG ELJÁRÁSSAL
2014. tény és terv</t>
  </si>
  <si>
    <t>Hajdúszoboszló város helyi menetrend szerinti közlekedés</t>
  </si>
  <si>
    <t>4. sz. melléklet</t>
  </si>
  <si>
    <t>Pénzügyi ellentételezés összege</t>
  </si>
  <si>
    <t>Költség + nyereség</t>
  </si>
  <si>
    <t>Kalkulált nyereség</t>
  </si>
  <si>
    <t>Költségek összesen</t>
  </si>
  <si>
    <t>Közvetett költségek összesen</t>
  </si>
  <si>
    <t>Egyéb, a közszolgáltatás teljesítéséhez szorosan kapcsolódó, piaci alapú tevékenység költsége (pl. ingatlanhasznosítás, reklámtevékenység, egyéb hasonló gazdasági tevékenység)</t>
  </si>
  <si>
    <t>Társasági általános költségek</t>
  </si>
  <si>
    <t>Tevékenység ellátásához kapcsolódó közvetett költségek</t>
  </si>
  <si>
    <t>Egyéb műszaki költség</t>
  </si>
  <si>
    <t>Anyagbeszerzés, raktározás</t>
  </si>
  <si>
    <t>Operatív üzemirányítás</t>
  </si>
  <si>
    <t>Üzemvezetés</t>
  </si>
  <si>
    <t>Egyéb forgalmi költség</t>
  </si>
  <si>
    <t>Menetrendkészítés</t>
  </si>
  <si>
    <t xml:space="preserve">Operatív forgalomirányítás </t>
  </si>
  <si>
    <t>Forgalomvezetés</t>
  </si>
  <si>
    <t>Értékesítéshez kapcsolódó költségek</t>
  </si>
  <si>
    <t>Forgalomellenőrzés</t>
  </si>
  <si>
    <t>Elszámoltatás</t>
  </si>
  <si>
    <t>Értékesítés</t>
  </si>
  <si>
    <t>Utastájékoztatás</t>
  </si>
  <si>
    <t>Közvetlen költségek összesen</t>
  </si>
  <si>
    <t>Alvállalkozásba kiadott tevékenység költsége</t>
  </si>
  <si>
    <t>Eszközpótlás/finanszírozás költsége</t>
  </si>
  <si>
    <t>Egyéb eszköz értékcsökkenése</t>
  </si>
  <si>
    <t>Gördülő állomány egyéb finanszírozási költségei</t>
  </si>
  <si>
    <t>Gördülő állomány értékcsökkenése</t>
  </si>
  <si>
    <t>Infrastruktúra költsége</t>
  </si>
  <si>
    <t>Pályaudvar, megállóhely</t>
  </si>
  <si>
    <t>Tárolótelep</t>
  </si>
  <si>
    <t>Karbantartás közvetlen költsége</t>
  </si>
  <si>
    <t>Harmadik fél által végzett karbantartás</t>
  </si>
  <si>
    <t>Karbantartás közvetlen személyi jellegű költsége</t>
  </si>
  <si>
    <t>Karbantartás közvetlen anyag, anyagjellegű és egyéb költsége</t>
  </si>
  <si>
    <t>Üzemeltetés összes közvetlen költsége</t>
  </si>
  <si>
    <t>Üzemeltetés egyéb közvetlen költsége</t>
  </si>
  <si>
    <t>Egyéb</t>
  </si>
  <si>
    <t>Formaruha, munkaruha, védőruha</t>
  </si>
  <si>
    <t>Innovációs járulék</t>
  </si>
  <si>
    <t>Vagyonvédelmi szolgáltatás</t>
  </si>
  <si>
    <t>Gépjármű vizsgáztatás</t>
  </si>
  <si>
    <t>Utasbiztosítás</t>
  </si>
  <si>
    <t>KGFB</t>
  </si>
  <si>
    <t>Üzemeltetés közvetlen egyéb anyagköltsége</t>
  </si>
  <si>
    <t>Egyéb anyagköltség</t>
  </si>
  <si>
    <t>Gumiköltség</t>
  </si>
  <si>
    <t>Motorolaj</t>
  </si>
  <si>
    <t>Kenőanyag</t>
  </si>
  <si>
    <t>Üzemeltetés közvetlen üzemanyag költsége</t>
  </si>
  <si>
    <t>Vontatási áram</t>
  </si>
  <si>
    <t>Üzemanyag</t>
  </si>
  <si>
    <t>Üzemeltetés közvetlen személyi jellegű költsége</t>
  </si>
  <si>
    <t>Béren kívüli juttatások költsége</t>
  </si>
  <si>
    <t>Közlekedési bevétel</t>
  </si>
  <si>
    <t>Egyéb, a közszolgáltatás teljesítéséhez szorosan kapcsolódó, piaci alapú tevékenység bevétele (pl. ingatlanhasznosítás, reklámtevékenység, egyéb hasonló gazdasági tevékenység)</t>
  </si>
  <si>
    <t>Egyéb hozzájárulások, működési célú támogatások</t>
  </si>
  <si>
    <t>Pótdíj bevétel</t>
  </si>
  <si>
    <r>
      <t xml:space="preserve">Egyéb működési célú támogatás
</t>
    </r>
    <r>
      <rPr>
        <b/>
        <i/>
        <sz val="10"/>
        <rFont val="Arial"/>
        <family val="2"/>
        <charset val="238"/>
      </rPr>
      <t>(normatív támogatás)</t>
    </r>
  </si>
  <si>
    <t>A helyi önkormányzatok által nyújtott működési támogatások</t>
  </si>
  <si>
    <t>Szociálpolitikai menetdíj-támogatás</t>
  </si>
  <si>
    <t>Menetdíj bevétel</t>
  </si>
  <si>
    <t>Terv (pályázat szerint)</t>
  </si>
  <si>
    <t>az adatok E Ft-ban és %-ban</t>
  </si>
  <si>
    <t>A bevételekkel nem fedezett indokolt költség meghatározása
Hajdúszoboszló város helyi menetrend szerinti közlekedésében
2014. tény és terv</t>
  </si>
  <si>
    <t>5. sz. melléklet</t>
  </si>
  <si>
    <t>3. sz. melléklet</t>
  </si>
  <si>
    <t>2013.
bázis</t>
  </si>
  <si>
    <t>2014. terv
(pályázat)</t>
  </si>
  <si>
    <t>2014.
bázis</t>
  </si>
  <si>
    <t>2. sz. melléklet</t>
  </si>
  <si>
    <t>Jellemző műszaki adatok</t>
  </si>
  <si>
    <t>A Hajdúszoboszló helyi személyszállítás végzésében jellemzően részt vevő autóbuszok főbb adatai</t>
  </si>
  <si>
    <t>Frsz</t>
  </si>
  <si>
    <t>Típus</t>
  </si>
  <si>
    <t>Szóló/
Csuklós</t>
  </si>
  <si>
    <t>Euro besorolás</t>
  </si>
  <si>
    <t>Váltó</t>
  </si>
  <si>
    <t>Szín</t>
  </si>
  <si>
    <t>Klíma</t>
  </si>
  <si>
    <t>Padló magasság</t>
  </si>
  <si>
    <t>Alapnorma (l/100km)</t>
  </si>
  <si>
    <t>Gyártás dátuma</t>
  </si>
  <si>
    <t>Ülőhely</t>
  </si>
  <si>
    <t>Férőhely</t>
  </si>
  <si>
    <t>2014. évi km</t>
  </si>
  <si>
    <t>Km telítettség (2014.12.31)</t>
  </si>
  <si>
    <t>Életkor 2014.12.31.</t>
  </si>
  <si>
    <t>H.szob.</t>
  </si>
  <si>
    <t>FLG-154</t>
  </si>
  <si>
    <t>MAN A74 SL223</t>
  </si>
  <si>
    <t>SZ</t>
  </si>
  <si>
    <t>E3</t>
  </si>
  <si>
    <t>ZF S6-85</t>
  </si>
  <si>
    <t>fehér</t>
  </si>
  <si>
    <t>vezetőtéri</t>
  </si>
  <si>
    <t>normál</t>
  </si>
  <si>
    <t>IEV-409</t>
  </si>
  <si>
    <t>Allison T280</t>
  </si>
  <si>
    <t>légbefúvó + vezetőtéri</t>
  </si>
  <si>
    <t>IEB-718</t>
  </si>
  <si>
    <t>Hónap</t>
  </si>
  <si>
    <t>Menetrend szerint indítandó járatok</t>
  </si>
  <si>
    <t>Ténylegesen indított járatok</t>
  </si>
  <si>
    <t>Kimaradt járatok</t>
  </si>
  <si>
    <t>tevékenységgel összefüggő</t>
  </si>
  <si>
    <t>tevékenységgel nem összefüggő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</si>
  <si>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</si>
  <si>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</si>
  <si>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</si>
  <si>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</si>
  <si>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</si>
  <si>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</si>
  <si>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</si>
  <si>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</si>
  <si>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</si>
  <si>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</si>
  <si>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</si>
  <si>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</si>
  <si>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</si>
  <si>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Debrecen, 2015. február hó</t>
  </si>
  <si>
    <t>1. sz. melléklet</t>
  </si>
  <si>
    <t>A menetrend szerint indítandó és a ténylegesen indított,
valamint a kimaradt járatok száma
Hajdúszoboszló város helyi közlekedésében 2014. évben</t>
  </si>
  <si>
    <t>Eredmény</t>
  </si>
  <si>
    <t>Ellenőrző szám (költség+eredmény)</t>
  </si>
  <si>
    <t>Költség</t>
  </si>
  <si>
    <t>Vállalási díj</t>
  </si>
  <si>
    <t>Hasznos kilométer (ezer km)</t>
  </si>
  <si>
    <t>Terv
(pályázat)</t>
  </si>
  <si>
    <t>Bevétel összesen</t>
  </si>
  <si>
    <t>Bevétel (ezer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</si>
</sst>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Book Antiqua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Book Antiqua"/>
      <family val="1"/>
      <charset val="238"/>
    </font>
    <font>
      <b/>
      <i/>
      <sz val="11"/>
      <name val="Book Antiqua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2"/>
      <name val="Book Antiqua"/>
      <family val="1"/>
      <charset val="238"/>
    </font>
    <font>
      <i/>
      <sz val="11"/>
      <name val="Book Antiqua"/>
      <family val="1"/>
      <charset val="238"/>
    </font>
    <font>
      <i/>
      <sz val="12"/>
      <name val="Book Antiqu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4" fillId="0" borderId="0"/>
  </cellStyleXfs>
  <cellXfs count="2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3" fontId="2" fillId="0" borderId="3" xfId="0" applyNumberFormat="1" applyFont="1" applyFill="1" applyBorder="1"/>
    <xf numFmtId="164" fontId="2" fillId="0" borderId="3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2" fillId="0" borderId="10" xfId="0" applyFont="1" applyBorder="1"/>
    <xf numFmtId="3" fontId="2" fillId="0" borderId="11" xfId="0" applyNumberFormat="1" applyFont="1" applyFill="1" applyBorder="1"/>
    <xf numFmtId="164" fontId="2" fillId="0" borderId="11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0" borderId="13" xfId="0" applyFont="1" applyBorder="1"/>
    <xf numFmtId="3" fontId="2" fillId="0" borderId="14" xfId="0" applyNumberFormat="1" applyFont="1" applyBorder="1"/>
    <xf numFmtId="3" fontId="2" fillId="0" borderId="14" xfId="0" applyNumberFormat="1" applyFont="1" applyFill="1" applyBorder="1"/>
    <xf numFmtId="164" fontId="2" fillId="0" borderId="14" xfId="0" applyNumberFormat="1" applyFont="1" applyBorder="1"/>
    <xf numFmtId="3" fontId="2" fillId="0" borderId="15" xfId="0" applyNumberFormat="1" applyFont="1" applyBorder="1"/>
    <xf numFmtId="0" fontId="2" fillId="0" borderId="16" xfId="0" applyFont="1" applyBorder="1"/>
    <xf numFmtId="3" fontId="2" fillId="0" borderId="7" xfId="0" applyNumberFormat="1" applyFont="1" applyBorder="1"/>
    <xf numFmtId="3" fontId="2" fillId="0" borderId="7" xfId="0" applyNumberFormat="1" applyFont="1" applyFill="1" applyBorder="1"/>
    <xf numFmtId="164" fontId="2" fillId="0" borderId="7" xfId="0" applyNumberFormat="1" applyFont="1" applyBorder="1"/>
    <xf numFmtId="3" fontId="2" fillId="0" borderId="8" xfId="0" applyNumberFormat="1" applyFont="1" applyBorder="1"/>
    <xf numFmtId="0" fontId="3" fillId="0" borderId="17" xfId="0" applyFont="1" applyBorder="1"/>
    <xf numFmtId="3" fontId="3" fillId="0" borderId="18" xfId="0" applyNumberFormat="1" applyFont="1" applyBorder="1"/>
    <xf numFmtId="164" fontId="3" fillId="0" borderId="18" xfId="0" applyNumberFormat="1" applyFont="1" applyBorder="1"/>
    <xf numFmtId="3" fontId="3" fillId="0" borderId="19" xfId="0" applyNumberFormat="1" applyFont="1" applyBorder="1"/>
    <xf numFmtId="0" fontId="3" fillId="0" borderId="13" xfId="0" applyFont="1" applyBorder="1"/>
    <xf numFmtId="3" fontId="3" fillId="0" borderId="14" xfId="0" applyNumberFormat="1" applyFont="1" applyBorder="1"/>
    <xf numFmtId="164" fontId="3" fillId="0" borderId="14" xfId="0" applyNumberFormat="1" applyFont="1" applyBorder="1"/>
    <xf numFmtId="3" fontId="3" fillId="0" borderId="15" xfId="0" applyNumberFormat="1" applyFont="1" applyBorder="1"/>
    <xf numFmtId="0" fontId="3" fillId="0" borderId="16" xfId="0" applyFont="1" applyBorder="1"/>
    <xf numFmtId="3" fontId="3" fillId="0" borderId="7" xfId="0" applyNumberFormat="1" applyFont="1" applyBorder="1"/>
    <xf numFmtId="164" fontId="3" fillId="0" borderId="7" xfId="0" applyNumberFormat="1" applyFont="1" applyBorder="1"/>
    <xf numFmtId="3" fontId="3" fillId="0" borderId="8" xfId="0" applyNumberFormat="1" applyFont="1" applyBorder="1"/>
    <xf numFmtId="0" fontId="3" fillId="0" borderId="10" xfId="0" applyFont="1" applyBorder="1"/>
    <xf numFmtId="4" fontId="2" fillId="0" borderId="11" xfId="0" applyNumberFormat="1" applyFont="1" applyBorder="1"/>
    <xf numFmtId="4" fontId="2" fillId="0" borderId="14" xfId="0" applyNumberFormat="1" applyFont="1" applyBorder="1"/>
    <xf numFmtId="4" fontId="2" fillId="0" borderId="7" xfId="0" applyNumberFormat="1" applyFont="1" applyBorder="1"/>
    <xf numFmtId="4" fontId="3" fillId="0" borderId="8" xfId="0" applyNumberFormat="1" applyFont="1" applyBorder="1"/>
    <xf numFmtId="4" fontId="3" fillId="0" borderId="15" xfId="0" applyNumberFormat="1" applyFont="1" applyBorder="1"/>
    <xf numFmtId="10" fontId="2" fillId="0" borderId="0" xfId="0" applyNumberFormat="1" applyFont="1"/>
    <xf numFmtId="4" fontId="2" fillId="0" borderId="15" xfId="0" applyNumberFormat="1" applyFont="1" applyBorder="1"/>
    <xf numFmtId="0" fontId="3" fillId="0" borderId="13" xfId="0" applyFont="1" applyFill="1" applyBorder="1"/>
    <xf numFmtId="3" fontId="2" fillId="0" borderId="0" xfId="0" applyNumberFormat="1" applyFont="1"/>
    <xf numFmtId="0" fontId="2" fillId="0" borderId="13" xfId="0" applyFont="1" applyFill="1" applyBorder="1"/>
    <xf numFmtId="2" fontId="2" fillId="0" borderId="0" xfId="0" applyNumberFormat="1" applyFont="1"/>
    <xf numFmtId="0" fontId="2" fillId="0" borderId="14" xfId="0" applyFont="1" applyBorder="1"/>
    <xf numFmtId="2" fontId="3" fillId="0" borderId="0" xfId="0" applyNumberFormat="1" applyFont="1"/>
    <xf numFmtId="4" fontId="2" fillId="0" borderId="12" xfId="0" applyNumberFormat="1" applyFont="1" applyBorder="1"/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2" applyFont="1"/>
    <xf numFmtId="0" fontId="3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3" fontId="9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" fontId="9" fillId="2" borderId="24" xfId="0" applyNumberFormat="1" applyFont="1" applyFill="1" applyBorder="1" applyAlignment="1">
      <alignment vertical="center"/>
    </xf>
    <xf numFmtId="3" fontId="9" fillId="2" borderId="24" xfId="0" applyNumberFormat="1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4" fontId="9" fillId="3" borderId="24" xfId="0" applyNumberFormat="1" applyFont="1" applyFill="1" applyBorder="1" applyAlignment="1">
      <alignment vertical="center"/>
    </xf>
    <xf numFmtId="3" fontId="9" fillId="3" borderId="24" xfId="0" applyNumberFormat="1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3" borderId="24" xfId="0" applyNumberFormat="1" applyFont="1" applyFill="1" applyBorder="1" applyAlignment="1">
      <alignment horizontal="left" vertical="center" wrapText="1"/>
    </xf>
    <xf numFmtId="4" fontId="9" fillId="0" borderId="24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0" fontId="9" fillId="0" borderId="24" xfId="0" applyNumberFormat="1" applyFont="1" applyFill="1" applyBorder="1" applyAlignment="1">
      <alignment horizontal="left" vertical="center" wrapText="1"/>
    </xf>
    <xf numFmtId="0" fontId="0" fillId="0" borderId="0" xfId="0" applyFill="1"/>
    <xf numFmtId="4" fontId="9" fillId="0" borderId="24" xfId="0" applyNumberFormat="1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 wrapText="1"/>
    </xf>
    <xf numFmtId="4" fontId="9" fillId="4" borderId="24" xfId="0" applyNumberFormat="1" applyFont="1" applyFill="1" applyBorder="1" applyAlignment="1">
      <alignment vertical="center" wrapText="1"/>
    </xf>
    <xf numFmtId="3" fontId="9" fillId="4" borderId="24" xfId="0" applyNumberFormat="1" applyFont="1" applyFill="1" applyBorder="1" applyAlignment="1">
      <alignment vertical="center" wrapText="1"/>
    </xf>
    <xf numFmtId="0" fontId="9" fillId="4" borderId="24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4" fontId="9" fillId="3" borderId="24" xfId="0" applyNumberFormat="1" applyFont="1" applyFill="1" applyBorder="1" applyAlignment="1">
      <alignment vertical="center" wrapText="1"/>
    </xf>
    <xf numFmtId="3" fontId="9" fillId="3" borderId="24" xfId="0" applyNumberFormat="1" applyFont="1" applyFill="1" applyBorder="1" applyAlignment="1">
      <alignment vertical="center" wrapText="1"/>
    </xf>
    <xf numFmtId="0" fontId="11" fillId="0" borderId="24" xfId="0" applyNumberFormat="1" applyFont="1" applyFill="1" applyBorder="1" applyAlignment="1">
      <alignment horizontal="left" vertical="center" wrapText="1"/>
    </xf>
    <xf numFmtId="0" fontId="11" fillId="4" borderId="24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/>
    <xf numFmtId="0" fontId="11" fillId="4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vertical="center" wrapText="1"/>
    </xf>
    <xf numFmtId="0" fontId="9" fillId="0" borderId="0" xfId="0" applyFont="1"/>
    <xf numFmtId="0" fontId="9" fillId="3" borderId="24" xfId="0" applyNumberFormat="1" applyFont="1" applyFill="1" applyBorder="1" applyAlignment="1">
      <alignment vertical="center" wrapText="1"/>
    </xf>
    <xf numFmtId="0" fontId="10" fillId="0" borderId="24" xfId="0" applyNumberFormat="1" applyFont="1" applyBorder="1" applyAlignment="1">
      <alignment horizontal="left" vertical="center" wrapText="1"/>
    </xf>
    <xf numFmtId="3" fontId="9" fillId="0" borderId="0" xfId="0" applyNumberFormat="1" applyFont="1"/>
    <xf numFmtId="4" fontId="9" fillId="0" borderId="24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0" fontId="10" fillId="0" borderId="24" xfId="0" applyNumberFormat="1" applyFont="1" applyBorder="1" applyAlignment="1">
      <alignment vertical="center" wrapText="1"/>
    </xf>
    <xf numFmtId="3" fontId="12" fillId="5" borderId="26" xfId="0" applyNumberFormat="1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right"/>
    </xf>
    <xf numFmtId="0" fontId="15" fillId="0" borderId="0" xfId="3" applyFont="1"/>
    <xf numFmtId="0" fontId="15" fillId="0" borderId="0" xfId="3" applyFont="1" applyAlignment="1">
      <alignment horizontal="center"/>
    </xf>
    <xf numFmtId="14" fontId="13" fillId="0" borderId="0" xfId="3" applyNumberFormat="1" applyFont="1"/>
    <xf numFmtId="0" fontId="15" fillId="0" borderId="27" xfId="3" applyFont="1" applyBorder="1" applyAlignment="1">
      <alignment horizontal="center" vertical="center" wrapText="1"/>
    </xf>
    <xf numFmtId="0" fontId="15" fillId="0" borderId="22" xfId="3" applyFont="1" applyBorder="1" applyAlignment="1">
      <alignment horizontal="center" vertical="center" wrapText="1"/>
    </xf>
    <xf numFmtId="0" fontId="15" fillId="0" borderId="21" xfId="3" applyFont="1" applyBorder="1" applyAlignment="1">
      <alignment horizontal="center" vertical="center" wrapText="1"/>
    </xf>
    <xf numFmtId="0" fontId="15" fillId="0" borderId="21" xfId="3" applyFont="1" applyFill="1" applyBorder="1" applyAlignment="1">
      <alignment horizontal="center" vertical="center" wrapText="1"/>
    </xf>
    <xf numFmtId="0" fontId="15" fillId="6" borderId="21" xfId="3" applyFont="1" applyFill="1" applyBorder="1" applyAlignment="1">
      <alignment horizontal="center" vertical="center" wrapText="1"/>
    </xf>
    <xf numFmtId="0" fontId="15" fillId="0" borderId="20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3" fillId="0" borderId="27" xfId="3" applyFont="1" applyBorder="1" applyAlignment="1">
      <alignment horizontal="center" vertical="center"/>
    </xf>
    <xf numFmtId="0" fontId="15" fillId="0" borderId="10" xfId="3" applyFont="1" applyBorder="1" applyAlignment="1">
      <alignment horizontal="left" vertical="center"/>
    </xf>
    <xf numFmtId="0" fontId="13" fillId="0" borderId="11" xfId="3" applyFont="1" applyBorder="1" applyAlignment="1">
      <alignment horizontal="center" vertical="center"/>
    </xf>
    <xf numFmtId="14" fontId="13" fillId="0" borderId="11" xfId="3" applyNumberFormat="1" applyFont="1" applyBorder="1" applyAlignment="1">
      <alignment horizontal="center" vertical="center"/>
    </xf>
    <xf numFmtId="3" fontId="13" fillId="0" borderId="11" xfId="3" applyNumberFormat="1" applyFont="1" applyBorder="1" applyAlignment="1">
      <alignment horizontal="center" vertical="center"/>
    </xf>
    <xf numFmtId="2" fontId="13" fillId="0" borderId="12" xfId="3" applyNumberFormat="1" applyFont="1" applyBorder="1" applyAlignment="1">
      <alignment vertical="center"/>
    </xf>
    <xf numFmtId="0" fontId="13" fillId="0" borderId="0" xfId="3" applyFont="1" applyAlignment="1">
      <alignment vertical="center"/>
    </xf>
    <xf numFmtId="0" fontId="15" fillId="0" borderId="13" xfId="3" applyFont="1" applyBorder="1" applyAlignment="1">
      <alignment horizontal="left" vertical="center"/>
    </xf>
    <xf numFmtId="0" fontId="13" fillId="0" borderId="14" xfId="3" applyFont="1" applyBorder="1" applyAlignment="1">
      <alignment horizontal="center" vertical="center"/>
    </xf>
    <xf numFmtId="14" fontId="13" fillId="0" borderId="14" xfId="3" applyNumberFormat="1" applyFont="1" applyBorder="1" applyAlignment="1">
      <alignment horizontal="center" vertical="center"/>
    </xf>
    <xf numFmtId="3" fontId="13" fillId="0" borderId="14" xfId="3" applyNumberFormat="1" applyFont="1" applyBorder="1" applyAlignment="1">
      <alignment horizontal="center" vertical="center"/>
    </xf>
    <xf numFmtId="2" fontId="13" fillId="0" borderId="15" xfId="3" applyNumberFormat="1" applyFont="1" applyBorder="1" applyAlignment="1">
      <alignment vertical="center"/>
    </xf>
    <xf numFmtId="0" fontId="15" fillId="0" borderId="16" xfId="3" applyFont="1" applyBorder="1" applyAlignment="1">
      <alignment horizontal="left" vertical="center"/>
    </xf>
    <xf numFmtId="0" fontId="13" fillId="0" borderId="7" xfId="3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3" fontId="13" fillId="0" borderId="7" xfId="3" applyNumberFormat="1" applyFont="1" applyBorder="1" applyAlignment="1">
      <alignment horizontal="center" vertical="center"/>
    </xf>
    <xf numFmtId="2" fontId="13" fillId="0" borderId="8" xfId="3" applyNumberFormat="1" applyFont="1" applyBorder="1" applyAlignment="1">
      <alignment vertical="center"/>
    </xf>
    <xf numFmtId="3" fontId="13" fillId="0" borderId="0" xfId="3" applyNumberFormat="1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7" fillId="0" borderId="0" xfId="4" applyFont="1" applyAlignment="1">
      <alignment vertical="center"/>
    </xf>
    <xf numFmtId="0" fontId="9" fillId="0" borderId="0" xfId="4" applyFont="1" applyAlignment="1">
      <alignment horizontal="center"/>
    </xf>
    <xf numFmtId="0" fontId="9" fillId="0" borderId="0" xfId="4" applyFont="1" applyAlignment="1">
      <alignment horizontal="right"/>
    </xf>
    <xf numFmtId="0" fontId="5" fillId="0" borderId="0" xfId="4" applyFont="1" applyAlignment="1">
      <alignment horizontal="center"/>
    </xf>
    <xf numFmtId="0" fontId="5" fillId="0" borderId="0" xfId="4" applyFont="1"/>
    <xf numFmtId="0" fontId="9" fillId="0" borderId="0" xfId="4" applyFont="1"/>
    <xf numFmtId="0" fontId="9" fillId="0" borderId="38" xfId="4" applyFont="1" applyBorder="1" applyAlignment="1">
      <alignment vertical="center"/>
    </xf>
    <xf numFmtId="3" fontId="5" fillId="0" borderId="25" xfId="4" applyNumberFormat="1" applyFont="1" applyBorder="1" applyAlignment="1">
      <alignment horizontal="center" vertical="center"/>
    </xf>
    <xf numFmtId="3" fontId="5" fillId="0" borderId="31" xfId="4" applyNumberFormat="1" applyFont="1" applyBorder="1" applyAlignment="1">
      <alignment horizontal="center" vertical="center"/>
    </xf>
    <xf numFmtId="0" fontId="9" fillId="0" borderId="39" xfId="4" applyFont="1" applyBorder="1" applyAlignment="1">
      <alignment vertical="center"/>
    </xf>
    <xf numFmtId="3" fontId="5" fillId="0" borderId="24" xfId="4" applyNumberFormat="1" applyFont="1" applyBorder="1" applyAlignment="1">
      <alignment horizontal="center" vertical="center"/>
    </xf>
    <xf numFmtId="3" fontId="5" fillId="0" borderId="40" xfId="4" applyNumberFormat="1" applyFont="1" applyBorder="1" applyAlignment="1">
      <alignment horizontal="center" vertical="center"/>
    </xf>
    <xf numFmtId="0" fontId="9" fillId="0" borderId="41" xfId="4" applyFont="1" applyBorder="1" applyAlignment="1">
      <alignment vertical="center"/>
    </xf>
    <xf numFmtId="3" fontId="5" fillId="0" borderId="26" xfId="4" applyNumberFormat="1" applyFont="1" applyBorder="1" applyAlignment="1">
      <alignment horizontal="center" vertical="center"/>
    </xf>
    <xf numFmtId="3" fontId="5" fillId="0" borderId="34" xfId="4" applyNumberFormat="1" applyFont="1" applyBorder="1" applyAlignment="1">
      <alignment horizontal="center" vertical="center"/>
    </xf>
    <xf numFmtId="0" fontId="9" fillId="0" borderId="42" xfId="4" applyFont="1" applyBorder="1" applyAlignment="1">
      <alignment vertical="center"/>
    </xf>
    <xf numFmtId="3" fontId="5" fillId="0" borderId="43" xfId="4" applyNumberFormat="1" applyFont="1" applyBorder="1" applyAlignment="1">
      <alignment horizontal="center" vertical="center"/>
    </xf>
    <xf numFmtId="3" fontId="5" fillId="0" borderId="44" xfId="4" applyNumberFormat="1" applyFont="1" applyBorder="1" applyAlignment="1">
      <alignment horizontal="center" vertical="center"/>
    </xf>
    <xf numFmtId="0" fontId="9" fillId="0" borderId="0" xfId="4" applyFont="1" applyBorder="1"/>
    <xf numFmtId="0" fontId="5" fillId="0" borderId="0" xfId="4" applyFont="1" applyBorder="1" applyAlignment="1">
      <alignment horizontal="center"/>
    </xf>
    <xf numFmtId="0" fontId="3" fillId="0" borderId="45" xfId="0" applyFont="1" applyFill="1" applyBorder="1"/>
    <xf numFmtId="0" fontId="2" fillId="0" borderId="46" xfId="0" applyFont="1" applyBorder="1"/>
    <xf numFmtId="4" fontId="2" fillId="0" borderId="47" xfId="0" applyNumberFormat="1" applyFont="1" applyBorder="1"/>
    <xf numFmtId="0" fontId="2" fillId="0" borderId="10" xfId="0" applyFont="1" applyFill="1" applyBorder="1"/>
    <xf numFmtId="0" fontId="3" fillId="0" borderId="22" xfId="0" applyFont="1" applyFill="1" applyBorder="1"/>
    <xf numFmtId="3" fontId="3" fillId="0" borderId="21" xfId="0" applyNumberFormat="1" applyFont="1" applyBorder="1"/>
    <xf numFmtId="4" fontId="3" fillId="0" borderId="20" xfId="0" applyNumberFormat="1" applyFont="1" applyBorder="1"/>
    <xf numFmtId="3" fontId="2" fillId="0" borderId="46" xfId="0" applyNumberFormat="1" applyFont="1" applyBorder="1"/>
    <xf numFmtId="4" fontId="2" fillId="0" borderId="4" xfId="0" applyNumberFormat="1" applyFont="1" applyBorder="1"/>
    <xf numFmtId="4" fontId="2" fillId="0" borderId="8" xfId="0" applyNumberFormat="1" applyFont="1" applyBorder="1"/>
    <xf numFmtId="164" fontId="2" fillId="0" borderId="11" xfId="0" applyNumberFormat="1" applyFont="1" applyFill="1" applyBorder="1"/>
    <xf numFmtId="164" fontId="2" fillId="0" borderId="14" xfId="0" applyNumberFormat="1" applyFont="1" applyFill="1" applyBorder="1"/>
    <xf numFmtId="164" fontId="2" fillId="0" borderId="7" xfId="0" applyNumberFormat="1" applyFont="1" applyFill="1" applyBorder="1"/>
    <xf numFmtId="164" fontId="2" fillId="0" borderId="12" xfId="0" applyNumberFormat="1" applyFont="1" applyBorder="1"/>
    <xf numFmtId="164" fontId="2" fillId="0" borderId="15" xfId="0" applyNumberFormat="1" applyFont="1" applyBorder="1"/>
    <xf numFmtId="164" fontId="2" fillId="0" borderId="8" xfId="0" applyNumberFormat="1" applyFont="1" applyBorder="1"/>
    <xf numFmtId="0" fontId="9" fillId="0" borderId="0" xfId="4" applyFont="1" applyAlignment="1">
      <alignment horizontal="center"/>
    </xf>
    <xf numFmtId="0" fontId="3" fillId="0" borderId="0" xfId="4" applyFont="1" applyAlignment="1">
      <alignment horizontal="center" vertical="center" wrapText="1"/>
    </xf>
    <xf numFmtId="0" fontId="9" fillId="0" borderId="28" xfId="4" applyFont="1" applyBorder="1" applyAlignment="1">
      <alignment horizontal="center" vertical="center"/>
    </xf>
    <xf numFmtId="0" fontId="9" fillId="0" borderId="32" xfId="4" applyFont="1" applyBorder="1" applyAlignment="1">
      <alignment horizontal="center" vertical="center"/>
    </xf>
    <xf numFmtId="0" fontId="9" fillId="0" borderId="35" xfId="4" applyFont="1" applyBorder="1" applyAlignment="1">
      <alignment horizontal="center" vertical="center"/>
    </xf>
    <xf numFmtId="0" fontId="9" fillId="0" borderId="29" xfId="4" applyFont="1" applyBorder="1" applyAlignment="1">
      <alignment horizontal="center" vertical="center" wrapText="1"/>
    </xf>
    <xf numFmtId="0" fontId="9" fillId="0" borderId="33" xfId="4" applyFont="1" applyBorder="1" applyAlignment="1">
      <alignment horizontal="center" vertical="center" wrapText="1"/>
    </xf>
    <xf numFmtId="0" fontId="9" fillId="0" borderId="36" xfId="4" applyFont="1" applyBorder="1" applyAlignment="1">
      <alignment horizontal="center" vertical="center" wrapText="1"/>
    </xf>
    <xf numFmtId="0" fontId="9" fillId="0" borderId="30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 wrapText="1"/>
    </xf>
    <xf numFmtId="0" fontId="9" fillId="0" borderId="34" xfId="4" applyFont="1" applyBorder="1" applyAlignment="1">
      <alignment horizontal="center" vertical="center" wrapText="1"/>
    </xf>
    <xf numFmtId="0" fontId="9" fillId="0" borderId="37" xfId="4" applyFont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5" fillId="0" borderId="23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9" fillId="0" borderId="26" xfId="0" applyNumberFormat="1" applyFont="1" applyFill="1" applyBorder="1" applyAlignment="1">
      <alignment vertical="center" wrapText="1"/>
    </xf>
    <xf numFmtId="4" fontId="9" fillId="0" borderId="25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</cellXfs>
  <cellStyles count="5">
    <cellStyle name="Normál" xfId="0" builtinId="0"/>
    <cellStyle name="Normál 2" xfId="3"/>
    <cellStyle name="Normál 3" xfId="4"/>
    <cellStyle name="Normál_1. sz. melléklet Hasznos és férőhely kilométer Debrecen helyi1" xfId="1"/>
    <cellStyle name="Normál_Xl000012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16" sqref="D16"/>
    </sheetView>
  </sheetViews>
  <sheetFormatPr defaultRowHeight="15.75" x14ac:dyDescent="0.25"/>
  <cols>
    <col min="1" max="5" width="17.7109375" style="146" customWidth="1"/>
    <col min="6" max="256" width="9.140625" style="146"/>
    <col min="257" max="257" width="22.140625" style="146" customWidth="1"/>
    <col min="258" max="259" width="20.140625" style="146" customWidth="1"/>
    <col min="260" max="261" width="21.28515625" style="146" customWidth="1"/>
    <col min="262" max="512" width="9.140625" style="146"/>
    <col min="513" max="513" width="22.140625" style="146" customWidth="1"/>
    <col min="514" max="515" width="20.140625" style="146" customWidth="1"/>
    <col min="516" max="517" width="21.28515625" style="146" customWidth="1"/>
    <col min="518" max="768" width="9.140625" style="146"/>
    <col min="769" max="769" width="22.140625" style="146" customWidth="1"/>
    <col min="770" max="771" width="20.140625" style="146" customWidth="1"/>
    <col min="772" max="773" width="21.28515625" style="146" customWidth="1"/>
    <col min="774" max="1024" width="9.140625" style="146"/>
    <col min="1025" max="1025" width="22.140625" style="146" customWidth="1"/>
    <col min="1026" max="1027" width="20.140625" style="146" customWidth="1"/>
    <col min="1028" max="1029" width="21.28515625" style="146" customWidth="1"/>
    <col min="1030" max="1280" width="9.140625" style="146"/>
    <col min="1281" max="1281" width="22.140625" style="146" customWidth="1"/>
    <col min="1282" max="1283" width="20.140625" style="146" customWidth="1"/>
    <col min="1284" max="1285" width="21.28515625" style="146" customWidth="1"/>
    <col min="1286" max="1536" width="9.140625" style="146"/>
    <col min="1537" max="1537" width="22.140625" style="146" customWidth="1"/>
    <col min="1538" max="1539" width="20.140625" style="146" customWidth="1"/>
    <col min="1540" max="1541" width="21.28515625" style="146" customWidth="1"/>
    <col min="1542" max="1792" width="9.140625" style="146"/>
    <col min="1793" max="1793" width="22.140625" style="146" customWidth="1"/>
    <col min="1794" max="1795" width="20.140625" style="146" customWidth="1"/>
    <col min="1796" max="1797" width="21.28515625" style="146" customWidth="1"/>
    <col min="1798" max="2048" width="9.140625" style="146"/>
    <col min="2049" max="2049" width="22.140625" style="146" customWidth="1"/>
    <col min="2050" max="2051" width="20.140625" style="146" customWidth="1"/>
    <col min="2052" max="2053" width="21.28515625" style="146" customWidth="1"/>
    <col min="2054" max="2304" width="9.140625" style="146"/>
    <col min="2305" max="2305" width="22.140625" style="146" customWidth="1"/>
    <col min="2306" max="2307" width="20.140625" style="146" customWidth="1"/>
    <col min="2308" max="2309" width="21.28515625" style="146" customWidth="1"/>
    <col min="2310" max="2560" width="9.140625" style="146"/>
    <col min="2561" max="2561" width="22.140625" style="146" customWidth="1"/>
    <col min="2562" max="2563" width="20.140625" style="146" customWidth="1"/>
    <col min="2564" max="2565" width="21.28515625" style="146" customWidth="1"/>
    <col min="2566" max="2816" width="9.140625" style="146"/>
    <col min="2817" max="2817" width="22.140625" style="146" customWidth="1"/>
    <col min="2818" max="2819" width="20.140625" style="146" customWidth="1"/>
    <col min="2820" max="2821" width="21.28515625" style="146" customWidth="1"/>
    <col min="2822" max="3072" width="9.140625" style="146"/>
    <col min="3073" max="3073" width="22.140625" style="146" customWidth="1"/>
    <col min="3074" max="3075" width="20.140625" style="146" customWidth="1"/>
    <col min="3076" max="3077" width="21.28515625" style="146" customWidth="1"/>
    <col min="3078" max="3328" width="9.140625" style="146"/>
    <col min="3329" max="3329" width="22.140625" style="146" customWidth="1"/>
    <col min="3330" max="3331" width="20.140625" style="146" customWidth="1"/>
    <col min="3332" max="3333" width="21.28515625" style="146" customWidth="1"/>
    <col min="3334" max="3584" width="9.140625" style="146"/>
    <col min="3585" max="3585" width="22.140625" style="146" customWidth="1"/>
    <col min="3586" max="3587" width="20.140625" style="146" customWidth="1"/>
    <col min="3588" max="3589" width="21.28515625" style="146" customWidth="1"/>
    <col min="3590" max="3840" width="9.140625" style="146"/>
    <col min="3841" max="3841" width="22.140625" style="146" customWidth="1"/>
    <col min="3842" max="3843" width="20.140625" style="146" customWidth="1"/>
    <col min="3844" max="3845" width="21.28515625" style="146" customWidth="1"/>
    <col min="3846" max="4096" width="9.140625" style="146"/>
    <col min="4097" max="4097" width="22.140625" style="146" customWidth="1"/>
    <col min="4098" max="4099" width="20.140625" style="146" customWidth="1"/>
    <col min="4100" max="4101" width="21.28515625" style="146" customWidth="1"/>
    <col min="4102" max="4352" width="9.140625" style="146"/>
    <col min="4353" max="4353" width="22.140625" style="146" customWidth="1"/>
    <col min="4354" max="4355" width="20.140625" style="146" customWidth="1"/>
    <col min="4356" max="4357" width="21.28515625" style="146" customWidth="1"/>
    <col min="4358" max="4608" width="9.140625" style="146"/>
    <col min="4609" max="4609" width="22.140625" style="146" customWidth="1"/>
    <col min="4610" max="4611" width="20.140625" style="146" customWidth="1"/>
    <col min="4612" max="4613" width="21.28515625" style="146" customWidth="1"/>
    <col min="4614" max="4864" width="9.140625" style="146"/>
    <col min="4865" max="4865" width="22.140625" style="146" customWidth="1"/>
    <col min="4866" max="4867" width="20.140625" style="146" customWidth="1"/>
    <col min="4868" max="4869" width="21.28515625" style="146" customWidth="1"/>
    <col min="4870" max="5120" width="9.140625" style="146"/>
    <col min="5121" max="5121" width="22.140625" style="146" customWidth="1"/>
    <col min="5122" max="5123" width="20.140625" style="146" customWidth="1"/>
    <col min="5124" max="5125" width="21.28515625" style="146" customWidth="1"/>
    <col min="5126" max="5376" width="9.140625" style="146"/>
    <col min="5377" max="5377" width="22.140625" style="146" customWidth="1"/>
    <col min="5378" max="5379" width="20.140625" style="146" customWidth="1"/>
    <col min="5380" max="5381" width="21.28515625" style="146" customWidth="1"/>
    <col min="5382" max="5632" width="9.140625" style="146"/>
    <col min="5633" max="5633" width="22.140625" style="146" customWidth="1"/>
    <col min="5634" max="5635" width="20.140625" style="146" customWidth="1"/>
    <col min="5636" max="5637" width="21.28515625" style="146" customWidth="1"/>
    <col min="5638" max="5888" width="9.140625" style="146"/>
    <col min="5889" max="5889" width="22.140625" style="146" customWidth="1"/>
    <col min="5890" max="5891" width="20.140625" style="146" customWidth="1"/>
    <col min="5892" max="5893" width="21.28515625" style="146" customWidth="1"/>
    <col min="5894" max="6144" width="9.140625" style="146"/>
    <col min="6145" max="6145" width="22.140625" style="146" customWidth="1"/>
    <col min="6146" max="6147" width="20.140625" style="146" customWidth="1"/>
    <col min="6148" max="6149" width="21.28515625" style="146" customWidth="1"/>
    <col min="6150" max="6400" width="9.140625" style="146"/>
    <col min="6401" max="6401" width="22.140625" style="146" customWidth="1"/>
    <col min="6402" max="6403" width="20.140625" style="146" customWidth="1"/>
    <col min="6404" max="6405" width="21.28515625" style="146" customWidth="1"/>
    <col min="6406" max="6656" width="9.140625" style="146"/>
    <col min="6657" max="6657" width="22.140625" style="146" customWidth="1"/>
    <col min="6658" max="6659" width="20.140625" style="146" customWidth="1"/>
    <col min="6660" max="6661" width="21.28515625" style="146" customWidth="1"/>
    <col min="6662" max="6912" width="9.140625" style="146"/>
    <col min="6913" max="6913" width="22.140625" style="146" customWidth="1"/>
    <col min="6914" max="6915" width="20.140625" style="146" customWidth="1"/>
    <col min="6916" max="6917" width="21.28515625" style="146" customWidth="1"/>
    <col min="6918" max="7168" width="9.140625" style="146"/>
    <col min="7169" max="7169" width="22.140625" style="146" customWidth="1"/>
    <col min="7170" max="7171" width="20.140625" style="146" customWidth="1"/>
    <col min="7172" max="7173" width="21.28515625" style="146" customWidth="1"/>
    <col min="7174" max="7424" width="9.140625" style="146"/>
    <col min="7425" max="7425" width="22.140625" style="146" customWidth="1"/>
    <col min="7426" max="7427" width="20.140625" style="146" customWidth="1"/>
    <col min="7428" max="7429" width="21.28515625" style="146" customWidth="1"/>
    <col min="7430" max="7680" width="9.140625" style="146"/>
    <col min="7681" max="7681" width="22.140625" style="146" customWidth="1"/>
    <col min="7682" max="7683" width="20.140625" style="146" customWidth="1"/>
    <col min="7684" max="7685" width="21.28515625" style="146" customWidth="1"/>
    <col min="7686" max="7936" width="9.140625" style="146"/>
    <col min="7937" max="7937" width="22.140625" style="146" customWidth="1"/>
    <col min="7938" max="7939" width="20.140625" style="146" customWidth="1"/>
    <col min="7940" max="7941" width="21.28515625" style="146" customWidth="1"/>
    <col min="7942" max="8192" width="9.140625" style="146"/>
    <col min="8193" max="8193" width="22.140625" style="146" customWidth="1"/>
    <col min="8194" max="8195" width="20.140625" style="146" customWidth="1"/>
    <col min="8196" max="8197" width="21.28515625" style="146" customWidth="1"/>
    <col min="8198" max="8448" width="9.140625" style="146"/>
    <col min="8449" max="8449" width="22.140625" style="146" customWidth="1"/>
    <col min="8450" max="8451" width="20.140625" style="146" customWidth="1"/>
    <col min="8452" max="8453" width="21.28515625" style="146" customWidth="1"/>
    <col min="8454" max="8704" width="9.140625" style="146"/>
    <col min="8705" max="8705" width="22.140625" style="146" customWidth="1"/>
    <col min="8706" max="8707" width="20.140625" style="146" customWidth="1"/>
    <col min="8708" max="8709" width="21.28515625" style="146" customWidth="1"/>
    <col min="8710" max="8960" width="9.140625" style="146"/>
    <col min="8961" max="8961" width="22.140625" style="146" customWidth="1"/>
    <col min="8962" max="8963" width="20.140625" style="146" customWidth="1"/>
    <col min="8964" max="8965" width="21.28515625" style="146" customWidth="1"/>
    <col min="8966" max="9216" width="9.140625" style="146"/>
    <col min="9217" max="9217" width="22.140625" style="146" customWidth="1"/>
    <col min="9218" max="9219" width="20.140625" style="146" customWidth="1"/>
    <col min="9220" max="9221" width="21.28515625" style="146" customWidth="1"/>
    <col min="9222" max="9472" width="9.140625" style="146"/>
    <col min="9473" max="9473" width="22.140625" style="146" customWidth="1"/>
    <col min="9474" max="9475" width="20.140625" style="146" customWidth="1"/>
    <col min="9476" max="9477" width="21.28515625" style="146" customWidth="1"/>
    <col min="9478" max="9728" width="9.140625" style="146"/>
    <col min="9729" max="9729" width="22.140625" style="146" customWidth="1"/>
    <col min="9730" max="9731" width="20.140625" style="146" customWidth="1"/>
    <col min="9732" max="9733" width="21.28515625" style="146" customWidth="1"/>
    <col min="9734" max="9984" width="9.140625" style="146"/>
    <col min="9985" max="9985" width="22.140625" style="146" customWidth="1"/>
    <col min="9986" max="9987" width="20.140625" style="146" customWidth="1"/>
    <col min="9988" max="9989" width="21.28515625" style="146" customWidth="1"/>
    <col min="9990" max="10240" width="9.140625" style="146"/>
    <col min="10241" max="10241" width="22.140625" style="146" customWidth="1"/>
    <col min="10242" max="10243" width="20.140625" style="146" customWidth="1"/>
    <col min="10244" max="10245" width="21.28515625" style="146" customWidth="1"/>
    <col min="10246" max="10496" width="9.140625" style="146"/>
    <col min="10497" max="10497" width="22.140625" style="146" customWidth="1"/>
    <col min="10498" max="10499" width="20.140625" style="146" customWidth="1"/>
    <col min="10500" max="10501" width="21.28515625" style="146" customWidth="1"/>
    <col min="10502" max="10752" width="9.140625" style="146"/>
    <col min="10753" max="10753" width="22.140625" style="146" customWidth="1"/>
    <col min="10754" max="10755" width="20.140625" style="146" customWidth="1"/>
    <col min="10756" max="10757" width="21.28515625" style="146" customWidth="1"/>
    <col min="10758" max="11008" width="9.140625" style="146"/>
    <col min="11009" max="11009" width="22.140625" style="146" customWidth="1"/>
    <col min="11010" max="11011" width="20.140625" style="146" customWidth="1"/>
    <col min="11012" max="11013" width="21.28515625" style="146" customWidth="1"/>
    <col min="11014" max="11264" width="9.140625" style="146"/>
    <col min="11265" max="11265" width="22.140625" style="146" customWidth="1"/>
    <col min="11266" max="11267" width="20.140625" style="146" customWidth="1"/>
    <col min="11268" max="11269" width="21.28515625" style="146" customWidth="1"/>
    <col min="11270" max="11520" width="9.140625" style="146"/>
    <col min="11521" max="11521" width="22.140625" style="146" customWidth="1"/>
    <col min="11522" max="11523" width="20.140625" style="146" customWidth="1"/>
    <col min="11524" max="11525" width="21.28515625" style="146" customWidth="1"/>
    <col min="11526" max="11776" width="9.140625" style="146"/>
    <col min="11777" max="11777" width="22.140625" style="146" customWidth="1"/>
    <col min="11778" max="11779" width="20.140625" style="146" customWidth="1"/>
    <col min="11780" max="11781" width="21.28515625" style="146" customWidth="1"/>
    <col min="11782" max="12032" width="9.140625" style="146"/>
    <col min="12033" max="12033" width="22.140625" style="146" customWidth="1"/>
    <col min="12034" max="12035" width="20.140625" style="146" customWidth="1"/>
    <col min="12036" max="12037" width="21.28515625" style="146" customWidth="1"/>
    <col min="12038" max="12288" width="9.140625" style="146"/>
    <col min="12289" max="12289" width="22.140625" style="146" customWidth="1"/>
    <col min="12290" max="12291" width="20.140625" style="146" customWidth="1"/>
    <col min="12292" max="12293" width="21.28515625" style="146" customWidth="1"/>
    <col min="12294" max="12544" width="9.140625" style="146"/>
    <col min="12545" max="12545" width="22.140625" style="146" customWidth="1"/>
    <col min="12546" max="12547" width="20.140625" style="146" customWidth="1"/>
    <col min="12548" max="12549" width="21.28515625" style="146" customWidth="1"/>
    <col min="12550" max="12800" width="9.140625" style="146"/>
    <col min="12801" max="12801" width="22.140625" style="146" customWidth="1"/>
    <col min="12802" max="12803" width="20.140625" style="146" customWidth="1"/>
    <col min="12804" max="12805" width="21.28515625" style="146" customWidth="1"/>
    <col min="12806" max="13056" width="9.140625" style="146"/>
    <col min="13057" max="13057" width="22.140625" style="146" customWidth="1"/>
    <col min="13058" max="13059" width="20.140625" style="146" customWidth="1"/>
    <col min="13060" max="13061" width="21.28515625" style="146" customWidth="1"/>
    <col min="13062" max="13312" width="9.140625" style="146"/>
    <col min="13313" max="13313" width="22.140625" style="146" customWidth="1"/>
    <col min="13314" max="13315" width="20.140625" style="146" customWidth="1"/>
    <col min="13316" max="13317" width="21.28515625" style="146" customWidth="1"/>
    <col min="13318" max="13568" width="9.140625" style="146"/>
    <col min="13569" max="13569" width="22.140625" style="146" customWidth="1"/>
    <col min="13570" max="13571" width="20.140625" style="146" customWidth="1"/>
    <col min="13572" max="13573" width="21.28515625" style="146" customWidth="1"/>
    <col min="13574" max="13824" width="9.140625" style="146"/>
    <col min="13825" max="13825" width="22.140625" style="146" customWidth="1"/>
    <col min="13826" max="13827" width="20.140625" style="146" customWidth="1"/>
    <col min="13828" max="13829" width="21.28515625" style="146" customWidth="1"/>
    <col min="13830" max="14080" width="9.140625" style="146"/>
    <col min="14081" max="14081" width="22.140625" style="146" customWidth="1"/>
    <col min="14082" max="14083" width="20.140625" style="146" customWidth="1"/>
    <col min="14084" max="14085" width="21.28515625" style="146" customWidth="1"/>
    <col min="14086" max="14336" width="9.140625" style="146"/>
    <col min="14337" max="14337" width="22.140625" style="146" customWidth="1"/>
    <col min="14338" max="14339" width="20.140625" style="146" customWidth="1"/>
    <col min="14340" max="14341" width="21.28515625" style="146" customWidth="1"/>
    <col min="14342" max="14592" width="9.140625" style="146"/>
    <col min="14593" max="14593" width="22.140625" style="146" customWidth="1"/>
    <col min="14594" max="14595" width="20.140625" style="146" customWidth="1"/>
    <col min="14596" max="14597" width="21.28515625" style="146" customWidth="1"/>
    <col min="14598" max="14848" width="9.140625" style="146"/>
    <col min="14849" max="14849" width="22.140625" style="146" customWidth="1"/>
    <col min="14850" max="14851" width="20.140625" style="146" customWidth="1"/>
    <col min="14852" max="14853" width="21.28515625" style="146" customWidth="1"/>
    <col min="14854" max="15104" width="9.140625" style="146"/>
    <col min="15105" max="15105" width="22.140625" style="146" customWidth="1"/>
    <col min="15106" max="15107" width="20.140625" style="146" customWidth="1"/>
    <col min="15108" max="15109" width="21.28515625" style="146" customWidth="1"/>
    <col min="15110" max="15360" width="9.140625" style="146"/>
    <col min="15361" max="15361" width="22.140625" style="146" customWidth="1"/>
    <col min="15362" max="15363" width="20.140625" style="146" customWidth="1"/>
    <col min="15364" max="15365" width="21.28515625" style="146" customWidth="1"/>
    <col min="15366" max="15616" width="9.140625" style="146"/>
    <col min="15617" max="15617" width="22.140625" style="146" customWidth="1"/>
    <col min="15618" max="15619" width="20.140625" style="146" customWidth="1"/>
    <col min="15620" max="15621" width="21.28515625" style="146" customWidth="1"/>
    <col min="15622" max="15872" width="9.140625" style="146"/>
    <col min="15873" max="15873" width="22.140625" style="146" customWidth="1"/>
    <col min="15874" max="15875" width="20.140625" style="146" customWidth="1"/>
    <col min="15876" max="15877" width="21.28515625" style="146" customWidth="1"/>
    <col min="15878" max="16128" width="9.140625" style="146"/>
    <col min="16129" max="16129" width="22.140625" style="146" customWidth="1"/>
    <col min="16130" max="16131" width="20.140625" style="146" customWidth="1"/>
    <col min="16132" max="16133" width="21.28515625" style="146" customWidth="1"/>
    <col min="16134" max="16384" width="9.140625" style="146"/>
  </cols>
  <sheetData>
    <row r="1" spans="1:5" s="144" customFormat="1" x14ac:dyDescent="0.25">
      <c r="A1" s="183"/>
      <c r="B1" s="183"/>
      <c r="C1" s="148"/>
      <c r="D1" s="148"/>
      <c r="E1" s="149" t="s">
        <v>174</v>
      </c>
    </row>
    <row r="2" spans="1:5" x14ac:dyDescent="0.25">
      <c r="A2" s="150"/>
      <c r="B2" s="151"/>
      <c r="C2" s="151"/>
      <c r="D2" s="151"/>
      <c r="E2" s="151"/>
    </row>
    <row r="3" spans="1:5" s="144" customFormat="1" x14ac:dyDescent="0.25">
      <c r="A3" s="183"/>
      <c r="B3" s="183"/>
      <c r="C3" s="148"/>
      <c r="D3" s="148"/>
      <c r="E3" s="152"/>
    </row>
    <row r="4" spans="1:5" s="144" customFormat="1" x14ac:dyDescent="0.25">
      <c r="A4" s="183"/>
      <c r="B4" s="183"/>
      <c r="C4" s="148"/>
      <c r="D4" s="148"/>
      <c r="E4" s="152"/>
    </row>
    <row r="5" spans="1:5" s="144" customFormat="1" x14ac:dyDescent="0.25">
      <c r="A5" s="148"/>
      <c r="B5" s="148"/>
      <c r="C5" s="148"/>
      <c r="D5" s="148"/>
      <c r="E5" s="152"/>
    </row>
    <row r="6" spans="1:5" ht="20.100000000000001" customHeight="1" x14ac:dyDescent="0.25">
      <c r="A6" s="184" t="s">
        <v>175</v>
      </c>
      <c r="B6" s="184"/>
      <c r="C6" s="184"/>
      <c r="D6" s="184"/>
      <c r="E6" s="184"/>
    </row>
    <row r="7" spans="1:5" ht="34.5" customHeight="1" x14ac:dyDescent="0.25">
      <c r="A7" s="184"/>
      <c r="B7" s="184"/>
      <c r="C7" s="184"/>
      <c r="D7" s="184"/>
      <c r="E7" s="184"/>
    </row>
    <row r="8" spans="1:5" ht="20.100000000000001" customHeight="1" x14ac:dyDescent="0.25">
      <c r="A8" s="148"/>
      <c r="B8" s="148"/>
      <c r="C8" s="148"/>
      <c r="D8" s="148"/>
      <c r="E8" s="148"/>
    </row>
    <row r="9" spans="1:5" x14ac:dyDescent="0.25">
      <c r="A9" s="148"/>
      <c r="B9" s="148"/>
      <c r="C9" s="148"/>
      <c r="D9" s="148"/>
      <c r="E9" s="151"/>
    </row>
    <row r="10" spans="1:5" ht="16.5" thickBot="1" x14ac:dyDescent="0.3">
      <c r="A10" s="151"/>
      <c r="B10" s="151"/>
      <c r="C10" s="151"/>
      <c r="D10" s="151"/>
      <c r="E10" s="151"/>
    </row>
    <row r="11" spans="1:5" s="147" customFormat="1" ht="20.100000000000001" customHeight="1" x14ac:dyDescent="0.2">
      <c r="A11" s="185" t="s">
        <v>154</v>
      </c>
      <c r="B11" s="188" t="s">
        <v>155</v>
      </c>
      <c r="C11" s="188" t="s">
        <v>156</v>
      </c>
      <c r="D11" s="191" t="s">
        <v>157</v>
      </c>
      <c r="E11" s="192"/>
    </row>
    <row r="12" spans="1:5" s="147" customFormat="1" ht="20.100000000000001" customHeight="1" x14ac:dyDescent="0.2">
      <c r="A12" s="186"/>
      <c r="B12" s="189"/>
      <c r="C12" s="189"/>
      <c r="D12" s="193" t="s">
        <v>158</v>
      </c>
      <c r="E12" s="194" t="s">
        <v>159</v>
      </c>
    </row>
    <row r="13" spans="1:5" s="147" customFormat="1" ht="20.100000000000001" customHeight="1" thickBot="1" x14ac:dyDescent="0.25">
      <c r="A13" s="187"/>
      <c r="B13" s="190"/>
      <c r="C13" s="190"/>
      <c r="D13" s="190"/>
      <c r="E13" s="195"/>
    </row>
    <row r="14" spans="1:5" s="147" customFormat="1" ht="20.100000000000001" customHeight="1" x14ac:dyDescent="0.2">
      <c r="A14" s="153" t="s">
        <v>160</v>
      </c>
      <c r="B14" s="154">
        <f>C14+D14+E14</f>
        <v>1877</v>
      </c>
      <c r="C14" s="154">
        <v>1877</v>
      </c>
      <c r="D14" s="154">
        <v>0</v>
      </c>
      <c r="E14" s="155">
        <v>0</v>
      </c>
    </row>
    <row r="15" spans="1:5" s="147" customFormat="1" ht="20.100000000000001" customHeight="1" x14ac:dyDescent="0.2">
      <c r="A15" s="156" t="s">
        <v>161</v>
      </c>
      <c r="B15" s="154">
        <f t="shared" ref="B15:B25" si="0">C15+D15+E15</f>
        <v>1701</v>
      </c>
      <c r="C15" s="157">
        <v>1700</v>
      </c>
      <c r="D15" s="157">
        <v>1</v>
      </c>
      <c r="E15" s="158">
        <v>0</v>
      </c>
    </row>
    <row r="16" spans="1:5" s="147" customFormat="1" ht="20.100000000000001" customHeight="1" x14ac:dyDescent="0.2">
      <c r="A16" s="156" t="s">
        <v>162</v>
      </c>
      <c r="B16" s="154">
        <f t="shared" si="0"/>
        <v>1862</v>
      </c>
      <c r="C16" s="157">
        <v>1862</v>
      </c>
      <c r="D16" s="157">
        <v>0</v>
      </c>
      <c r="E16" s="158">
        <v>0</v>
      </c>
    </row>
    <row r="17" spans="1:5" s="147" customFormat="1" ht="20.100000000000001" customHeight="1" x14ac:dyDescent="0.2">
      <c r="A17" s="156" t="s">
        <v>163</v>
      </c>
      <c r="B17" s="154">
        <f t="shared" si="0"/>
        <v>1812</v>
      </c>
      <c r="C17" s="157">
        <v>1812</v>
      </c>
      <c r="D17" s="157">
        <v>0</v>
      </c>
      <c r="E17" s="158">
        <v>0</v>
      </c>
    </row>
    <row r="18" spans="1:5" s="147" customFormat="1" ht="20.100000000000001" customHeight="1" x14ac:dyDescent="0.2">
      <c r="A18" s="156" t="s">
        <v>164</v>
      </c>
      <c r="B18" s="154">
        <f t="shared" si="0"/>
        <v>1859</v>
      </c>
      <c r="C18" s="157">
        <v>1859</v>
      </c>
      <c r="D18" s="157">
        <v>0</v>
      </c>
      <c r="E18" s="158">
        <v>0</v>
      </c>
    </row>
    <row r="19" spans="1:5" s="147" customFormat="1" ht="20.100000000000001" customHeight="1" x14ac:dyDescent="0.2">
      <c r="A19" s="156" t="s">
        <v>165</v>
      </c>
      <c r="B19" s="154">
        <f t="shared" si="0"/>
        <v>1797</v>
      </c>
      <c r="C19" s="157">
        <v>1797</v>
      </c>
      <c r="D19" s="157">
        <v>0</v>
      </c>
      <c r="E19" s="158">
        <v>0</v>
      </c>
    </row>
    <row r="20" spans="1:5" s="147" customFormat="1" ht="20.100000000000001" customHeight="1" x14ac:dyDescent="0.2">
      <c r="A20" s="156" t="s">
        <v>166</v>
      </c>
      <c r="B20" s="154">
        <f t="shared" si="0"/>
        <v>1894</v>
      </c>
      <c r="C20" s="157">
        <v>1894</v>
      </c>
      <c r="D20" s="157">
        <v>0</v>
      </c>
      <c r="E20" s="158">
        <v>0</v>
      </c>
    </row>
    <row r="21" spans="1:5" s="147" customFormat="1" ht="20.100000000000001" customHeight="1" x14ac:dyDescent="0.2">
      <c r="A21" s="156" t="s">
        <v>167</v>
      </c>
      <c r="B21" s="154">
        <f t="shared" si="0"/>
        <v>1843</v>
      </c>
      <c r="C21" s="157">
        <v>1843</v>
      </c>
      <c r="D21" s="157">
        <v>0</v>
      </c>
      <c r="E21" s="158">
        <v>0</v>
      </c>
    </row>
    <row r="22" spans="1:5" s="147" customFormat="1" ht="20.100000000000001" customHeight="1" x14ac:dyDescent="0.2">
      <c r="A22" s="156" t="s">
        <v>168</v>
      </c>
      <c r="B22" s="154">
        <f t="shared" si="0"/>
        <v>1830</v>
      </c>
      <c r="C22" s="157">
        <v>1830</v>
      </c>
      <c r="D22" s="157">
        <v>0</v>
      </c>
      <c r="E22" s="158">
        <v>0</v>
      </c>
    </row>
    <row r="23" spans="1:5" s="147" customFormat="1" ht="20.100000000000001" customHeight="1" x14ac:dyDescent="0.2">
      <c r="A23" s="156" t="s">
        <v>169</v>
      </c>
      <c r="B23" s="154">
        <f t="shared" si="0"/>
        <v>1871</v>
      </c>
      <c r="C23" s="157">
        <v>1871</v>
      </c>
      <c r="D23" s="157">
        <v>0</v>
      </c>
      <c r="E23" s="158">
        <v>0</v>
      </c>
    </row>
    <row r="24" spans="1:5" s="147" customFormat="1" ht="20.100000000000001" customHeight="1" x14ac:dyDescent="0.2">
      <c r="A24" s="156" t="s">
        <v>170</v>
      </c>
      <c r="B24" s="154">
        <f t="shared" si="0"/>
        <v>1799</v>
      </c>
      <c r="C24" s="157">
        <v>1799</v>
      </c>
      <c r="D24" s="157">
        <v>0</v>
      </c>
      <c r="E24" s="158">
        <v>0</v>
      </c>
    </row>
    <row r="25" spans="1:5" s="147" customFormat="1" ht="20.100000000000001" customHeight="1" thickBot="1" x14ac:dyDescent="0.25">
      <c r="A25" s="159" t="s">
        <v>171</v>
      </c>
      <c r="B25" s="154">
        <f t="shared" si="0"/>
        <v>1835</v>
      </c>
      <c r="C25" s="160">
        <v>1835</v>
      </c>
      <c r="D25" s="160">
        <v>0</v>
      </c>
      <c r="E25" s="161">
        <v>0</v>
      </c>
    </row>
    <row r="26" spans="1:5" s="147" customFormat="1" ht="20.100000000000001" customHeight="1" thickBot="1" x14ac:dyDescent="0.25">
      <c r="A26" s="162" t="s">
        <v>172</v>
      </c>
      <c r="B26" s="163">
        <f>SUM(B14:B25)</f>
        <v>21980</v>
      </c>
      <c r="C26" s="163">
        <f>SUM(C14:C25)</f>
        <v>21979</v>
      </c>
      <c r="D26" s="163">
        <f>SUM(D14:D25)</f>
        <v>1</v>
      </c>
      <c r="E26" s="164">
        <f>SUM(E14:E25)</f>
        <v>0</v>
      </c>
    </row>
    <row r="27" spans="1:5" s="145" customFormat="1" ht="14.25" customHeight="1" x14ac:dyDescent="0.25">
      <c r="A27" s="165"/>
      <c r="B27" s="166"/>
      <c r="C27" s="166"/>
      <c r="D27" s="166"/>
      <c r="E27" s="151"/>
    </row>
    <row r="28" spans="1:5" s="145" customFormat="1" ht="14.25" customHeight="1" x14ac:dyDescent="0.25">
      <c r="A28" s="165"/>
      <c r="B28" s="166"/>
      <c r="C28" s="166"/>
      <c r="D28" s="166"/>
      <c r="E28" s="151"/>
    </row>
    <row r="29" spans="1:5" s="145" customFormat="1" ht="15" x14ac:dyDescent="0.25">
      <c r="A29" s="151"/>
      <c r="B29" s="151"/>
      <c r="C29" s="151"/>
      <c r="D29" s="151"/>
      <c r="E29" s="151"/>
    </row>
    <row r="30" spans="1:5" s="145" customFormat="1" ht="15" x14ac:dyDescent="0.25">
      <c r="A30" s="152" t="s">
        <v>173</v>
      </c>
      <c r="B30" s="151"/>
      <c r="C30" s="151"/>
      <c r="D30" s="151"/>
      <c r="E30" s="151"/>
    </row>
    <row r="31" spans="1:5" s="145" customFormat="1" ht="15" x14ac:dyDescent="0.25"/>
    <row r="32" spans="1:5" s="145" customFormat="1" ht="15" x14ac:dyDescent="0.25"/>
    <row r="33" s="145" customFormat="1" ht="15" x14ac:dyDescent="0.25"/>
    <row r="34" s="145" customFormat="1" ht="15" x14ac:dyDescent="0.25"/>
    <row r="35" s="145" customFormat="1" ht="15" x14ac:dyDescent="0.25"/>
    <row r="36" s="145" customFormat="1" ht="15" x14ac:dyDescent="0.25"/>
    <row r="37" s="145" customFormat="1" ht="15" x14ac:dyDescent="0.25"/>
    <row r="38" s="145" customFormat="1" ht="15" x14ac:dyDescent="0.25"/>
    <row r="39" s="145" customFormat="1" ht="15" x14ac:dyDescent="0.25"/>
    <row r="40" s="145" customFormat="1" ht="15" x14ac:dyDescent="0.25"/>
    <row r="41" s="145" customFormat="1" ht="15" x14ac:dyDescent="0.25"/>
    <row r="42" s="145" customFormat="1" ht="15" x14ac:dyDescent="0.25"/>
    <row r="43" s="145" customFormat="1" ht="15" x14ac:dyDescent="0.25"/>
    <row r="44" s="145" customFormat="1" ht="15" x14ac:dyDescent="0.25"/>
  </sheetData>
  <mergeCells count="10">
    <mergeCell ref="A1:B1"/>
    <mergeCell ref="A3:B3"/>
    <mergeCell ref="A4:B4"/>
    <mergeCell ref="A6:E7"/>
    <mergeCell ref="A11:A13"/>
    <mergeCell ref="B11:B13"/>
    <mergeCell ref="C11:C13"/>
    <mergeCell ref="D11:E11"/>
    <mergeCell ref="D12:D13"/>
    <mergeCell ref="E12:E13"/>
  </mergeCells>
  <printOptions horizontalCentered="1"/>
  <pageMargins left="0.39370078740157483" right="0.39370078740157483" top="0.98425196850393704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B1" zoomScaleNormal="100" workbookViewId="0">
      <selection activeCell="P2" sqref="P2"/>
    </sheetView>
  </sheetViews>
  <sheetFormatPr defaultRowHeight="14.25" x14ac:dyDescent="0.2"/>
  <cols>
    <col min="1" max="1" width="7.42578125" style="113" hidden="1" customWidth="1"/>
    <col min="2" max="2" width="9.140625" style="114"/>
    <col min="3" max="3" width="17.28515625" style="113" customWidth="1"/>
    <col min="4" max="4" width="10.140625" style="113" customWidth="1"/>
    <col min="5" max="5" width="11.42578125" style="113" customWidth="1"/>
    <col min="6" max="6" width="11.85546875" style="113" hidden="1" customWidth="1"/>
    <col min="7" max="7" width="9.140625" style="113"/>
    <col min="8" max="8" width="21.42578125" style="113" customWidth="1"/>
    <col min="9" max="9" width="12.140625" style="113" customWidth="1"/>
    <col min="10" max="10" width="10.7109375" style="113" hidden="1" customWidth="1"/>
    <col min="11" max="11" width="11.42578125" style="113" customWidth="1"/>
    <col min="12" max="12" width="9.42578125" style="113" customWidth="1"/>
    <col min="13" max="13" width="10.28515625" style="113" customWidth="1"/>
    <col min="14" max="14" width="11.85546875" style="113" customWidth="1"/>
    <col min="15" max="15" width="14.28515625" style="113" customWidth="1"/>
    <col min="16" max="16" width="12.5703125" style="113" customWidth="1"/>
    <col min="17" max="16384" width="9.140625" style="113"/>
  </cols>
  <sheetData>
    <row r="1" spans="1:16" ht="15" x14ac:dyDescent="0.25">
      <c r="P1" s="115" t="s">
        <v>123</v>
      </c>
    </row>
    <row r="5" spans="1:16" ht="15" x14ac:dyDescent="0.25">
      <c r="A5" s="116" t="s">
        <v>124</v>
      </c>
      <c r="B5" s="117"/>
    </row>
    <row r="6" spans="1:16" ht="15" x14ac:dyDescent="0.25">
      <c r="A6" s="116"/>
      <c r="B6" s="196" t="s">
        <v>125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16" ht="15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16" ht="15" x14ac:dyDescent="0.25">
      <c r="A8" s="116"/>
      <c r="B8" s="117"/>
    </row>
    <row r="9" spans="1:16" hidden="1" x14ac:dyDescent="0.2">
      <c r="P9" s="118">
        <v>42005</v>
      </c>
    </row>
    <row r="10" spans="1:16" s="125" customFormat="1" ht="48.75" customHeight="1" x14ac:dyDescent="0.2">
      <c r="A10" s="119"/>
      <c r="B10" s="120" t="s">
        <v>126</v>
      </c>
      <c r="C10" s="121" t="s">
        <v>127</v>
      </c>
      <c r="D10" s="121" t="s">
        <v>128</v>
      </c>
      <c r="E10" s="121" t="s">
        <v>129</v>
      </c>
      <c r="F10" s="121" t="s">
        <v>130</v>
      </c>
      <c r="G10" s="122" t="s">
        <v>131</v>
      </c>
      <c r="H10" s="121" t="s">
        <v>132</v>
      </c>
      <c r="I10" s="121" t="s">
        <v>133</v>
      </c>
      <c r="J10" s="123" t="s">
        <v>134</v>
      </c>
      <c r="K10" s="121" t="s">
        <v>135</v>
      </c>
      <c r="L10" s="121" t="s">
        <v>136</v>
      </c>
      <c r="M10" s="121" t="s">
        <v>137</v>
      </c>
      <c r="N10" s="121" t="s">
        <v>138</v>
      </c>
      <c r="O10" s="121" t="s">
        <v>139</v>
      </c>
      <c r="P10" s="124" t="s">
        <v>140</v>
      </c>
    </row>
    <row r="11" spans="1:16" s="132" customFormat="1" ht="20.100000000000001" customHeight="1" x14ac:dyDescent="0.2">
      <c r="A11" s="126" t="s">
        <v>141</v>
      </c>
      <c r="B11" s="127" t="s">
        <v>142</v>
      </c>
      <c r="C11" s="128" t="s">
        <v>143</v>
      </c>
      <c r="D11" s="128" t="s">
        <v>144</v>
      </c>
      <c r="E11" s="128" t="s">
        <v>145</v>
      </c>
      <c r="F11" s="128" t="s">
        <v>146</v>
      </c>
      <c r="G11" s="128" t="s">
        <v>147</v>
      </c>
      <c r="H11" s="128" t="s">
        <v>148</v>
      </c>
      <c r="I11" s="128" t="s">
        <v>149</v>
      </c>
      <c r="J11" s="128">
        <v>28.5</v>
      </c>
      <c r="K11" s="129">
        <v>37940</v>
      </c>
      <c r="L11" s="128">
        <v>27</v>
      </c>
      <c r="M11" s="128">
        <v>100</v>
      </c>
      <c r="N11" s="130">
        <v>38263</v>
      </c>
      <c r="O11" s="130">
        <v>579578</v>
      </c>
      <c r="P11" s="131">
        <f>($P$9-K11)/365</f>
        <v>11.136986301369863</v>
      </c>
    </row>
    <row r="12" spans="1:16" s="132" customFormat="1" ht="20.100000000000001" customHeight="1" x14ac:dyDescent="0.2">
      <c r="A12" s="126"/>
      <c r="B12" s="133" t="s">
        <v>150</v>
      </c>
      <c r="C12" s="134" t="s">
        <v>143</v>
      </c>
      <c r="D12" s="134" t="s">
        <v>144</v>
      </c>
      <c r="E12" s="134" t="s">
        <v>145</v>
      </c>
      <c r="F12" s="134" t="s">
        <v>151</v>
      </c>
      <c r="G12" s="134" t="s">
        <v>147</v>
      </c>
      <c r="H12" s="134" t="s">
        <v>152</v>
      </c>
      <c r="I12" s="134" t="s">
        <v>149</v>
      </c>
      <c r="J12" s="134">
        <v>29.5</v>
      </c>
      <c r="K12" s="135">
        <v>37515</v>
      </c>
      <c r="L12" s="134">
        <v>27</v>
      </c>
      <c r="M12" s="134">
        <v>100</v>
      </c>
      <c r="N12" s="136">
        <v>40501</v>
      </c>
      <c r="O12" s="136">
        <v>975493</v>
      </c>
      <c r="P12" s="137">
        <f>($P$9-K12)/365</f>
        <v>12.301369863013699</v>
      </c>
    </row>
    <row r="13" spans="1:16" s="132" customFormat="1" ht="20.100000000000001" customHeight="1" x14ac:dyDescent="0.2">
      <c r="A13" s="126"/>
      <c r="B13" s="138" t="s">
        <v>153</v>
      </c>
      <c r="C13" s="139" t="s">
        <v>143</v>
      </c>
      <c r="D13" s="139" t="s">
        <v>144</v>
      </c>
      <c r="E13" s="139" t="s">
        <v>145</v>
      </c>
      <c r="F13" s="139" t="s">
        <v>151</v>
      </c>
      <c r="G13" s="139" t="s">
        <v>147</v>
      </c>
      <c r="H13" s="139" t="s">
        <v>152</v>
      </c>
      <c r="I13" s="139" t="s">
        <v>149</v>
      </c>
      <c r="J13" s="139">
        <v>29.5</v>
      </c>
      <c r="K13" s="140">
        <v>37408</v>
      </c>
      <c r="L13" s="139">
        <v>27</v>
      </c>
      <c r="M13" s="139">
        <v>100</v>
      </c>
      <c r="N13" s="141">
        <v>37454</v>
      </c>
      <c r="O13" s="141">
        <v>831166</v>
      </c>
      <c r="P13" s="142">
        <f>($P$9-K13)/365</f>
        <v>12.594520547945205</v>
      </c>
    </row>
    <row r="14" spans="1:16" x14ac:dyDescent="0.2">
      <c r="N14" s="143"/>
      <c r="O14" s="143"/>
    </row>
    <row r="15" spans="1:16" x14ac:dyDescent="0.2">
      <c r="N15" s="143"/>
      <c r="O15" s="143"/>
    </row>
  </sheetData>
  <mergeCells count="1">
    <mergeCell ref="B6:P6"/>
  </mergeCells>
  <printOptions horizontalCentered="1"/>
  <pageMargins left="0.31496062992125984" right="0.31496062992125984" top="1.1417322834645669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A7" zoomScaleNormal="100" workbookViewId="0">
      <selection activeCell="A15" sqref="A15"/>
    </sheetView>
  </sheetViews>
  <sheetFormatPr defaultRowHeight="14.25" x14ac:dyDescent="0.2"/>
  <cols>
    <col min="1" max="1" width="33" style="1" customWidth="1"/>
    <col min="2" max="4" width="14.7109375" style="1" customWidth="1"/>
    <col min="5" max="8" width="12.7109375" style="1" customWidth="1"/>
    <col min="9" max="16384" width="9.140625" style="1"/>
  </cols>
  <sheetData>
    <row r="2" spans="1:8" ht="15" x14ac:dyDescent="0.25">
      <c r="H2" s="112" t="s">
        <v>119</v>
      </c>
    </row>
    <row r="3" spans="1:8" ht="15" x14ac:dyDescent="0.25">
      <c r="A3" s="205" t="s">
        <v>0</v>
      </c>
      <c r="B3" s="205"/>
      <c r="C3" s="205"/>
      <c r="D3" s="205"/>
      <c r="E3" s="205"/>
      <c r="F3" s="205"/>
      <c r="G3" s="205"/>
      <c r="H3" s="205"/>
    </row>
    <row r="4" spans="1:8" ht="15" x14ac:dyDescent="0.25">
      <c r="A4" s="3"/>
      <c r="B4" s="3"/>
      <c r="C4" s="3"/>
      <c r="D4" s="3"/>
      <c r="E4" s="3"/>
      <c r="F4" s="3"/>
      <c r="G4" s="3"/>
      <c r="H4" s="3"/>
    </row>
    <row r="5" spans="1:8" ht="15" x14ac:dyDescent="0.25">
      <c r="A5" s="199" t="s">
        <v>1</v>
      </c>
      <c r="B5" s="201" t="s">
        <v>120</v>
      </c>
      <c r="C5" s="201" t="s">
        <v>121</v>
      </c>
      <c r="D5" s="201" t="s">
        <v>122</v>
      </c>
      <c r="E5" s="197" t="s">
        <v>2</v>
      </c>
      <c r="F5" s="197"/>
      <c r="G5" s="197" t="s">
        <v>3</v>
      </c>
      <c r="H5" s="198"/>
    </row>
    <row r="6" spans="1:8" ht="15" x14ac:dyDescent="0.25">
      <c r="A6" s="200"/>
      <c r="B6" s="202"/>
      <c r="C6" s="202"/>
      <c r="D6" s="202"/>
      <c r="E6" s="4" t="s">
        <v>4</v>
      </c>
      <c r="F6" s="4" t="s">
        <v>5</v>
      </c>
      <c r="G6" s="4" t="s">
        <v>4</v>
      </c>
      <c r="H6" s="5" t="s">
        <v>5</v>
      </c>
    </row>
    <row r="7" spans="1:8" x14ac:dyDescent="0.2">
      <c r="A7" s="6" t="s">
        <v>6</v>
      </c>
      <c r="B7" s="7">
        <v>846</v>
      </c>
      <c r="C7" s="7">
        <v>817</v>
      </c>
      <c r="D7" s="7">
        <v>730</v>
      </c>
      <c r="E7" s="8">
        <f>+D7/C7*100</f>
        <v>89.351285189718482</v>
      </c>
      <c r="F7" s="9">
        <f>+D7-C7</f>
        <v>-87</v>
      </c>
      <c r="G7" s="8">
        <f>+D7/B7*100</f>
        <v>86.288416075650119</v>
      </c>
      <c r="H7" s="10">
        <f>+D7-B7</f>
        <v>-116</v>
      </c>
    </row>
    <row r="8" spans="1:8" x14ac:dyDescent="0.2">
      <c r="A8" s="11" t="s">
        <v>7</v>
      </c>
      <c r="B8" s="12">
        <v>11</v>
      </c>
      <c r="C8" s="12">
        <v>7</v>
      </c>
      <c r="D8" s="12">
        <v>4</v>
      </c>
      <c r="E8" s="13">
        <f>+D8/C8*100</f>
        <v>57.142857142857139</v>
      </c>
      <c r="F8" s="14">
        <f>+D8-C8</f>
        <v>-3</v>
      </c>
      <c r="G8" s="13">
        <f>+D8/B8*100</f>
        <v>36.363636363636367</v>
      </c>
      <c r="H8" s="15">
        <f>+D8-B8</f>
        <v>-7</v>
      </c>
    </row>
    <row r="9" spans="1:8" x14ac:dyDescent="0.2">
      <c r="A9" s="16" t="s">
        <v>8</v>
      </c>
      <c r="B9" s="17">
        <v>1163</v>
      </c>
      <c r="C9" s="18">
        <v>1183</v>
      </c>
      <c r="D9" s="17">
        <v>947</v>
      </c>
      <c r="E9" s="19">
        <f>+D9/C9*100</f>
        <v>80.050718512256964</v>
      </c>
      <c r="F9" s="17">
        <f>+D9-C9</f>
        <v>-236</v>
      </c>
      <c r="G9" s="19">
        <f>+D9/B9*100</f>
        <v>81.427343078245912</v>
      </c>
      <c r="H9" s="20">
        <f>+D9-B9</f>
        <v>-216</v>
      </c>
    </row>
    <row r="10" spans="1:8" x14ac:dyDescent="0.2">
      <c r="A10" s="21" t="s">
        <v>9</v>
      </c>
      <c r="B10" s="22">
        <v>46755</v>
      </c>
      <c r="C10" s="23">
        <v>46974</v>
      </c>
      <c r="D10" s="22">
        <v>39461</v>
      </c>
      <c r="E10" s="24">
        <f>+D10/C10*100</f>
        <v>84.006045897730658</v>
      </c>
      <c r="F10" s="22">
        <f>+D10-C10</f>
        <v>-7513</v>
      </c>
      <c r="G10" s="24">
        <f>+D10/B10*100</f>
        <v>84.399529462089617</v>
      </c>
      <c r="H10" s="25">
        <f>+D10-B10</f>
        <v>-7294</v>
      </c>
    </row>
    <row r="11" spans="1:8" ht="15" x14ac:dyDescent="0.25">
      <c r="A11" s="3"/>
      <c r="B11" s="3"/>
      <c r="C11" s="3"/>
      <c r="D11" s="3"/>
      <c r="E11" s="3"/>
      <c r="F11" s="3"/>
      <c r="G11" s="3"/>
      <c r="H11" s="3"/>
    </row>
    <row r="12" spans="1:8" ht="15" x14ac:dyDescent="0.25">
      <c r="A12" s="3"/>
      <c r="B12" s="3"/>
      <c r="C12" s="3"/>
      <c r="D12" s="3"/>
      <c r="E12" s="3"/>
      <c r="F12" s="3"/>
      <c r="G12" s="3"/>
      <c r="H12" s="3"/>
    </row>
    <row r="13" spans="1:8" ht="15" x14ac:dyDescent="0.25">
      <c r="A13" s="199" t="s">
        <v>183</v>
      </c>
      <c r="B13" s="201" t="s">
        <v>120</v>
      </c>
      <c r="C13" s="201" t="s">
        <v>121</v>
      </c>
      <c r="D13" s="201" t="s">
        <v>122</v>
      </c>
      <c r="E13" s="197" t="s">
        <v>2</v>
      </c>
      <c r="F13" s="197"/>
      <c r="G13" s="197" t="s">
        <v>3</v>
      </c>
      <c r="H13" s="198"/>
    </row>
    <row r="14" spans="1:8" ht="15" x14ac:dyDescent="0.25">
      <c r="A14" s="200"/>
      <c r="B14" s="202"/>
      <c r="C14" s="202"/>
      <c r="D14" s="202"/>
      <c r="E14" s="4" t="s">
        <v>4</v>
      </c>
      <c r="F14" s="4" t="s">
        <v>10</v>
      </c>
      <c r="G14" s="4" t="s">
        <v>4</v>
      </c>
      <c r="H14" s="5" t="s">
        <v>10</v>
      </c>
    </row>
    <row r="15" spans="1:8" s="2" customFormat="1" ht="15" x14ac:dyDescent="0.25">
      <c r="A15" s="26" t="s">
        <v>11</v>
      </c>
      <c r="B15" s="27">
        <f>+B16+B18+B19+B17</f>
        <v>16036.484999999999</v>
      </c>
      <c r="C15" s="27">
        <f>+C16+C18+C19+C17</f>
        <v>17148.586614173182</v>
      </c>
      <c r="D15" s="27">
        <f>+D16+D18+D19+D17</f>
        <v>14410.460999999999</v>
      </c>
      <c r="E15" s="28">
        <f t="shared" ref="E15:E23" si="0">+D15/C15*100</f>
        <v>84.032937082347402</v>
      </c>
      <c r="F15" s="27">
        <f t="shared" ref="F15:F23" si="1">+D15-C15</f>
        <v>-2738.1256141731828</v>
      </c>
      <c r="G15" s="28">
        <f t="shared" ref="G15:G23" si="2">+D15/B15*100</f>
        <v>89.860471294052275</v>
      </c>
      <c r="H15" s="29">
        <f t="shared" ref="H15:H23" si="3">+D15-B15</f>
        <v>-1626.0239999999994</v>
      </c>
    </row>
    <row r="16" spans="1:8" x14ac:dyDescent="0.2">
      <c r="A16" s="16" t="s">
        <v>6</v>
      </c>
      <c r="B16" s="18">
        <v>2318.7640000000001</v>
      </c>
      <c r="C16" s="18">
        <v>2349.8228346456699</v>
      </c>
      <c r="D16" s="18">
        <v>2100.8270000000002</v>
      </c>
      <c r="E16" s="19">
        <f t="shared" si="0"/>
        <v>89.403633713380955</v>
      </c>
      <c r="F16" s="17">
        <f t="shared" si="1"/>
        <v>-248.99583464566967</v>
      </c>
      <c r="G16" s="19">
        <f>+D16/B16*100</f>
        <v>90.601156478192706</v>
      </c>
      <c r="H16" s="20">
        <f>+D16-B16</f>
        <v>-217.9369999999999</v>
      </c>
    </row>
    <row r="17" spans="1:8" x14ac:dyDescent="0.2">
      <c r="A17" s="11" t="s">
        <v>7</v>
      </c>
      <c r="B17" s="12">
        <v>41.945</v>
      </c>
      <c r="C17" s="12">
        <v>27.9724409448819</v>
      </c>
      <c r="D17" s="12">
        <v>16.204000000000001</v>
      </c>
      <c r="E17" s="19">
        <f>+D17/C17*100</f>
        <v>57.928444757213214</v>
      </c>
      <c r="F17" s="17">
        <f>+D17-C17</f>
        <v>-11.768440944881899</v>
      </c>
      <c r="G17" s="19">
        <f>+D17/B17*100</f>
        <v>38.631541304088692</v>
      </c>
      <c r="H17" s="20">
        <f>+D17-B17</f>
        <v>-25.741</v>
      </c>
    </row>
    <row r="18" spans="1:8" x14ac:dyDescent="0.2">
      <c r="A18" s="16" t="s">
        <v>8</v>
      </c>
      <c r="B18" s="14">
        <v>2864.547</v>
      </c>
      <c r="C18" s="14">
        <v>3169.98031496063</v>
      </c>
      <c r="D18" s="14">
        <v>2542.0839999999998</v>
      </c>
      <c r="E18" s="19">
        <f t="shared" si="0"/>
        <v>80.19242226845094</v>
      </c>
      <c r="F18" s="17">
        <f t="shared" si="1"/>
        <v>-627.89631496063021</v>
      </c>
      <c r="G18" s="19">
        <f>+D18/B18*100</f>
        <v>88.742967038069182</v>
      </c>
      <c r="H18" s="20">
        <f>+D18-B18</f>
        <v>-322.46300000000019</v>
      </c>
    </row>
    <row r="19" spans="1:8" x14ac:dyDescent="0.2">
      <c r="A19" s="16" t="s">
        <v>9</v>
      </c>
      <c r="B19" s="14">
        <v>10811.228999999999</v>
      </c>
      <c r="C19" s="14">
        <v>11600.811023622</v>
      </c>
      <c r="D19" s="14">
        <v>9751.3459999999995</v>
      </c>
      <c r="E19" s="19">
        <f t="shared" si="0"/>
        <v>84.057450639821212</v>
      </c>
      <c r="F19" s="17">
        <f t="shared" si="1"/>
        <v>-1849.4650236220004</v>
      </c>
      <c r="G19" s="19">
        <f>+D19/B19*100</f>
        <v>90.196461475378982</v>
      </c>
      <c r="H19" s="20">
        <f>+D19-B19</f>
        <v>-1059.8829999999998</v>
      </c>
    </row>
    <row r="20" spans="1:8" s="2" customFormat="1" ht="15" x14ac:dyDescent="0.25">
      <c r="A20" s="30" t="s">
        <v>12</v>
      </c>
      <c r="B20" s="31">
        <f>+B21+B22</f>
        <v>5568.79</v>
      </c>
      <c r="C20" s="31">
        <f>+C21+C22</f>
        <v>5672.7070866141803</v>
      </c>
      <c r="D20" s="31">
        <f>+D21+D22</f>
        <v>5355.9030000000002</v>
      </c>
      <c r="E20" s="32">
        <f t="shared" si="0"/>
        <v>94.415292702813119</v>
      </c>
      <c r="F20" s="31">
        <f t="shared" si="1"/>
        <v>-316.80408661418005</v>
      </c>
      <c r="G20" s="32">
        <f t="shared" si="2"/>
        <v>96.177140815150153</v>
      </c>
      <c r="H20" s="33">
        <f t="shared" si="3"/>
        <v>-212.88699999999972</v>
      </c>
    </row>
    <row r="21" spans="1:8" x14ac:dyDescent="0.2">
      <c r="A21" s="16" t="s">
        <v>8</v>
      </c>
      <c r="B21" s="17">
        <v>1565.93</v>
      </c>
      <c r="C21" s="18">
        <v>1592.85826771654</v>
      </c>
      <c r="D21" s="17">
        <v>1275.095</v>
      </c>
      <c r="E21" s="19">
        <f t="shared" si="0"/>
        <v>80.050750643867829</v>
      </c>
      <c r="F21" s="17">
        <f t="shared" si="1"/>
        <v>-317.76326771653999</v>
      </c>
      <c r="G21" s="19">
        <f t="shared" si="2"/>
        <v>81.42733072359556</v>
      </c>
      <c r="H21" s="20">
        <f t="shared" si="3"/>
        <v>-290.83500000000004</v>
      </c>
    </row>
    <row r="22" spans="1:8" x14ac:dyDescent="0.2">
      <c r="A22" s="16" t="s">
        <v>13</v>
      </c>
      <c r="B22" s="17">
        <v>4002.86</v>
      </c>
      <c r="C22" s="18">
        <v>4079.8488188976398</v>
      </c>
      <c r="D22" s="17">
        <v>4080.808</v>
      </c>
      <c r="E22" s="19">
        <f t="shared" si="0"/>
        <v>100.02351021189601</v>
      </c>
      <c r="F22" s="17">
        <f t="shared" si="1"/>
        <v>0.95918110236016219</v>
      </c>
      <c r="G22" s="19">
        <f t="shared" si="2"/>
        <v>101.94730767501237</v>
      </c>
      <c r="H22" s="20">
        <f t="shared" si="3"/>
        <v>77.947999999999865</v>
      </c>
    </row>
    <row r="23" spans="1:8" s="2" customFormat="1" ht="15" x14ac:dyDescent="0.25">
      <c r="A23" s="34" t="s">
        <v>182</v>
      </c>
      <c r="B23" s="35">
        <f>+B15+B20</f>
        <v>21605.274999999998</v>
      </c>
      <c r="C23" s="35">
        <f>+C15+C20</f>
        <v>22821.293700787362</v>
      </c>
      <c r="D23" s="35">
        <f>+D15+D20</f>
        <v>19766.364000000001</v>
      </c>
      <c r="E23" s="36">
        <f t="shared" si="0"/>
        <v>86.61368745855998</v>
      </c>
      <c r="F23" s="35">
        <f t="shared" si="1"/>
        <v>-3054.9297007873611</v>
      </c>
      <c r="G23" s="36">
        <f t="shared" si="2"/>
        <v>91.488601741935724</v>
      </c>
      <c r="H23" s="37">
        <f t="shared" si="3"/>
        <v>-1838.9109999999964</v>
      </c>
    </row>
    <row r="25" spans="1:8" ht="15" x14ac:dyDescent="0.25">
      <c r="A25" s="3"/>
      <c r="B25" s="3"/>
      <c r="C25" s="3"/>
      <c r="D25" s="3"/>
      <c r="E25" s="3"/>
      <c r="F25" s="3"/>
    </row>
    <row r="26" spans="1:8" ht="15" x14ac:dyDescent="0.25">
      <c r="A26" s="199" t="s">
        <v>14</v>
      </c>
      <c r="B26" s="201" t="s">
        <v>120</v>
      </c>
      <c r="C26" s="201" t="s">
        <v>121</v>
      </c>
      <c r="D26" s="201" t="s">
        <v>122</v>
      </c>
      <c r="E26" s="197" t="s">
        <v>2</v>
      </c>
      <c r="F26" s="197"/>
      <c r="G26" s="197" t="s">
        <v>3</v>
      </c>
      <c r="H26" s="198"/>
    </row>
    <row r="27" spans="1:8" ht="15" x14ac:dyDescent="0.25">
      <c r="A27" s="200"/>
      <c r="B27" s="202"/>
      <c r="C27" s="202"/>
      <c r="D27" s="202"/>
      <c r="E27" s="4" t="s">
        <v>4</v>
      </c>
      <c r="F27" s="4" t="s">
        <v>10</v>
      </c>
      <c r="G27" s="4" t="s">
        <v>4</v>
      </c>
      <c r="H27" s="5" t="s">
        <v>10</v>
      </c>
    </row>
    <row r="28" spans="1:8" x14ac:dyDescent="0.2">
      <c r="A28" s="11" t="s">
        <v>15</v>
      </c>
      <c r="B28" s="13">
        <v>92.129000000000005</v>
      </c>
      <c r="C28" s="177">
        <v>91.662099999999995</v>
      </c>
      <c r="D28" s="13">
        <v>91.5946</v>
      </c>
      <c r="E28" s="13">
        <f>+D28/C28*100</f>
        <v>99.926359967751125</v>
      </c>
      <c r="F28" s="13">
        <f>+D28-C28</f>
        <v>-6.7499999999995453E-2</v>
      </c>
      <c r="G28" s="13">
        <f>+D28/B28*100</f>
        <v>99.419943774490122</v>
      </c>
      <c r="H28" s="180">
        <f>+D28-B28</f>
        <v>-0.53440000000000509</v>
      </c>
    </row>
    <row r="29" spans="1:8" x14ac:dyDescent="0.2">
      <c r="A29" s="16" t="s">
        <v>16</v>
      </c>
      <c r="B29" s="19">
        <v>94.472099999999998</v>
      </c>
      <c r="C29" s="178">
        <v>94.947100000000006</v>
      </c>
      <c r="D29" s="19">
        <v>93.986699999999999</v>
      </c>
      <c r="E29" s="19">
        <f>+D29/C29*100</f>
        <v>98.98848937987573</v>
      </c>
      <c r="F29" s="19">
        <f>+D29-C29</f>
        <v>-0.96040000000000703</v>
      </c>
      <c r="G29" s="19">
        <f>+D29/B29*100</f>
        <v>99.486197512281407</v>
      </c>
      <c r="H29" s="181">
        <f>+D29-B29</f>
        <v>-0.4853999999999985</v>
      </c>
    </row>
    <row r="30" spans="1:8" x14ac:dyDescent="0.2">
      <c r="A30" s="21" t="s">
        <v>17</v>
      </c>
      <c r="B30" s="24">
        <v>94.472099999999998</v>
      </c>
      <c r="C30" s="179">
        <v>94.947100000000006</v>
      </c>
      <c r="D30" s="24">
        <v>93.986699999999999</v>
      </c>
      <c r="E30" s="24">
        <f>+D30/C30*100</f>
        <v>98.98848937987573</v>
      </c>
      <c r="F30" s="24">
        <f>+D30-C30</f>
        <v>-0.96040000000000703</v>
      </c>
      <c r="G30" s="24">
        <f>+D30/B30*100</f>
        <v>99.486197512281407</v>
      </c>
      <c r="H30" s="182">
        <f>+D30-B30</f>
        <v>-0.4853999999999985</v>
      </c>
    </row>
    <row r="33" spans="1:8" ht="15" x14ac:dyDescent="0.25">
      <c r="A33" s="203" t="s">
        <v>18</v>
      </c>
      <c r="B33" s="201" t="s">
        <v>120</v>
      </c>
      <c r="C33" s="201" t="s">
        <v>121</v>
      </c>
      <c r="D33" s="201" t="s">
        <v>122</v>
      </c>
      <c r="E33" s="197" t="s">
        <v>2</v>
      </c>
      <c r="F33" s="197"/>
      <c r="G33" s="197" t="s">
        <v>3</v>
      </c>
      <c r="H33" s="198"/>
    </row>
    <row r="34" spans="1:8" ht="15" x14ac:dyDescent="0.25">
      <c r="A34" s="204"/>
      <c r="B34" s="202"/>
      <c r="C34" s="202"/>
      <c r="D34" s="202"/>
      <c r="E34" s="4" t="s">
        <v>4</v>
      </c>
      <c r="F34" s="4" t="s">
        <v>10</v>
      </c>
      <c r="G34" s="4" t="s">
        <v>4</v>
      </c>
      <c r="H34" s="5" t="s">
        <v>10</v>
      </c>
    </row>
    <row r="35" spans="1:8" x14ac:dyDescent="0.2">
      <c r="A35" s="11" t="s">
        <v>19</v>
      </c>
      <c r="B35" s="39">
        <f>+B15/B30</f>
        <v>169.7483701537279</v>
      </c>
      <c r="C35" s="39">
        <f>+C15/C30</f>
        <v>180.61201041604411</v>
      </c>
      <c r="D35" s="39">
        <f>+D15/D30</f>
        <v>153.32447037719166</v>
      </c>
      <c r="E35" s="13">
        <f>+D35/C35*100</f>
        <v>84.891624883641484</v>
      </c>
      <c r="F35" s="39">
        <f>+D35-C35</f>
        <v>-27.287540038852455</v>
      </c>
      <c r="G35" s="13">
        <f>+D35/B35*100</f>
        <v>90.324561136190937</v>
      </c>
      <c r="H35" s="52">
        <f>+D35-B35</f>
        <v>-16.423899776536246</v>
      </c>
    </row>
    <row r="36" spans="1:8" x14ac:dyDescent="0.2">
      <c r="A36" s="16" t="s">
        <v>20</v>
      </c>
      <c r="B36" s="40">
        <f>+B20/B30</f>
        <v>58.94639793124108</v>
      </c>
      <c r="C36" s="40">
        <f>+C20/C30</f>
        <v>59.745975249525053</v>
      </c>
      <c r="D36" s="40">
        <f>+D20/D30</f>
        <v>56.985754367373261</v>
      </c>
      <c r="E36" s="19">
        <f>+D36/C36*100</f>
        <v>95.380072263237963</v>
      </c>
      <c r="F36" s="40">
        <f>+D36-C36</f>
        <v>-2.760220882151792</v>
      </c>
      <c r="G36" s="19">
        <f>+D36/B36*100</f>
        <v>96.67385347930022</v>
      </c>
      <c r="H36" s="45">
        <f>+D36-B36</f>
        <v>-1.9606435638678192</v>
      </c>
    </row>
    <row r="37" spans="1:8" x14ac:dyDescent="0.2">
      <c r="A37" s="21" t="s">
        <v>21</v>
      </c>
      <c r="B37" s="41">
        <f>+B23/B30</f>
        <v>228.69476808496898</v>
      </c>
      <c r="C37" s="41">
        <f>+C23/C30</f>
        <v>240.35798566556915</v>
      </c>
      <c r="D37" s="41">
        <f>+D23/D30</f>
        <v>210.31022474456495</v>
      </c>
      <c r="E37" s="24">
        <f>+D37/C37*100</f>
        <v>87.49874657261762</v>
      </c>
      <c r="F37" s="41">
        <f>+D37-C37</f>
        <v>-30.047760921004198</v>
      </c>
      <c r="G37" s="24">
        <f>+D37/B37*100</f>
        <v>91.96110016230304</v>
      </c>
      <c r="H37" s="176">
        <f>+D37-B37</f>
        <v>-18.384543340404036</v>
      </c>
    </row>
  </sheetData>
  <mergeCells count="25">
    <mergeCell ref="G13:H13"/>
    <mergeCell ref="A3:H3"/>
    <mergeCell ref="A5:A6"/>
    <mergeCell ref="B5:B6"/>
    <mergeCell ref="C5:C6"/>
    <mergeCell ref="D5:D6"/>
    <mergeCell ref="E5:F5"/>
    <mergeCell ref="G5:H5"/>
    <mergeCell ref="A13:A14"/>
    <mergeCell ref="B13:B14"/>
    <mergeCell ref="C13:C14"/>
    <mergeCell ref="D13:D14"/>
    <mergeCell ref="E13:F13"/>
    <mergeCell ref="G33:H33"/>
    <mergeCell ref="A26:A27"/>
    <mergeCell ref="B26:B27"/>
    <mergeCell ref="C26:C27"/>
    <mergeCell ref="D26:D27"/>
    <mergeCell ref="E26:F26"/>
    <mergeCell ref="G26:H26"/>
    <mergeCell ref="A33:A34"/>
    <mergeCell ref="B33:B34"/>
    <mergeCell ref="C33:C34"/>
    <mergeCell ref="D33:D34"/>
    <mergeCell ref="E33:F33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8" zoomScaleNormal="100" workbookViewId="0">
      <selection activeCell="B12" sqref="B12"/>
    </sheetView>
  </sheetViews>
  <sheetFormatPr defaultRowHeight="14.25" x14ac:dyDescent="0.2"/>
  <cols>
    <col min="1" max="1" width="36.85546875" style="1" bestFit="1" customWidth="1"/>
    <col min="2" max="5" width="12.7109375" style="1" customWidth="1"/>
    <col min="6" max="16384" width="9.140625" style="1"/>
  </cols>
  <sheetData>
    <row r="1" spans="1:7" ht="15" x14ac:dyDescent="0.25">
      <c r="A1" s="207"/>
      <c r="B1" s="207"/>
      <c r="C1" s="60"/>
      <c r="D1" s="62"/>
      <c r="E1" s="62"/>
      <c r="F1" s="59"/>
      <c r="G1" s="59"/>
    </row>
    <row r="2" spans="1:7" ht="15" x14ac:dyDescent="0.25">
      <c r="A2" s="207"/>
      <c r="B2" s="207"/>
      <c r="C2" s="60"/>
      <c r="D2" s="208" t="s">
        <v>53</v>
      </c>
      <c r="E2" s="208"/>
      <c r="F2" s="61"/>
      <c r="G2" s="61"/>
    </row>
    <row r="3" spans="1:7" ht="15" x14ac:dyDescent="0.25">
      <c r="A3" s="207"/>
      <c r="B3" s="207"/>
      <c r="C3" s="60"/>
      <c r="F3" s="59"/>
      <c r="G3" s="59"/>
    </row>
    <row r="4" spans="1:7" ht="15" x14ac:dyDescent="0.25">
      <c r="A4" s="60"/>
      <c r="B4" s="60"/>
      <c r="C4" s="60"/>
      <c r="F4" s="59"/>
      <c r="G4" s="59"/>
    </row>
    <row r="5" spans="1:7" ht="15" x14ac:dyDescent="0.25">
      <c r="A5" s="60"/>
      <c r="B5" s="60"/>
      <c r="C5" s="60"/>
      <c r="F5" s="59"/>
      <c r="G5" s="59"/>
    </row>
    <row r="6" spans="1:7" ht="16.5" customHeight="1" x14ac:dyDescent="0.25">
      <c r="A6" s="205" t="s">
        <v>52</v>
      </c>
      <c r="B6" s="205"/>
      <c r="C6" s="205"/>
      <c r="D6" s="205"/>
      <c r="E6" s="205"/>
    </row>
    <row r="7" spans="1:7" ht="16.5" customHeight="1" x14ac:dyDescent="0.25">
      <c r="A7" s="3"/>
      <c r="B7" s="3"/>
      <c r="C7" s="3"/>
      <c r="D7" s="3"/>
      <c r="E7" s="3"/>
    </row>
    <row r="8" spans="1:7" ht="33.75" customHeight="1" x14ac:dyDescent="0.2">
      <c r="A8" s="209" t="s">
        <v>51</v>
      </c>
      <c r="B8" s="209"/>
      <c r="C8" s="209"/>
      <c r="D8" s="209"/>
      <c r="E8" s="209"/>
    </row>
    <row r="9" spans="1:7" ht="18" customHeight="1" x14ac:dyDescent="0.2">
      <c r="A9" s="58"/>
      <c r="B9" s="58"/>
      <c r="C9" s="58"/>
      <c r="D9" s="58"/>
      <c r="E9" s="58"/>
    </row>
    <row r="10" spans="1:7" x14ac:dyDescent="0.2">
      <c r="C10" s="206" t="s">
        <v>50</v>
      </c>
      <c r="D10" s="206"/>
      <c r="E10" s="206"/>
    </row>
    <row r="11" spans="1:7" s="53" customFormat="1" ht="37.5" customHeight="1" x14ac:dyDescent="0.2">
      <c r="A11" s="57" t="s">
        <v>49</v>
      </c>
      <c r="B11" s="55" t="s">
        <v>181</v>
      </c>
      <c r="C11" s="56" t="s">
        <v>48</v>
      </c>
      <c r="D11" s="55" t="s">
        <v>47</v>
      </c>
      <c r="E11" s="54" t="s">
        <v>46</v>
      </c>
    </row>
    <row r="12" spans="1:7" ht="15" x14ac:dyDescent="0.25">
      <c r="A12" s="38" t="s">
        <v>45</v>
      </c>
      <c r="B12" s="14">
        <v>23502.007771874014</v>
      </c>
      <c r="C12" s="14">
        <v>19778</v>
      </c>
      <c r="D12" s="14">
        <f>C12-B12</f>
        <v>-3724.007771874014</v>
      </c>
      <c r="E12" s="52">
        <f>C12/B12*100</f>
        <v>84.154512210098432</v>
      </c>
    </row>
    <row r="13" spans="1:7" ht="15" x14ac:dyDescent="0.25">
      <c r="A13" s="30" t="s">
        <v>44</v>
      </c>
      <c r="B13" s="17">
        <v>8025.6658597304895</v>
      </c>
      <c r="C13" s="17">
        <v>10465</v>
      </c>
      <c r="D13" s="17">
        <f>C13-B13</f>
        <v>2439.3341402695105</v>
      </c>
      <c r="E13" s="45">
        <f>C13/B13*100</f>
        <v>130.3941652057693</v>
      </c>
    </row>
    <row r="14" spans="1:7" ht="15" x14ac:dyDescent="0.25">
      <c r="A14" s="30" t="s">
        <v>43</v>
      </c>
      <c r="B14" s="50"/>
      <c r="C14" s="50"/>
      <c r="D14" s="50"/>
      <c r="E14" s="45"/>
    </row>
    <row r="15" spans="1:7" ht="15" x14ac:dyDescent="0.25">
      <c r="A15" s="30" t="s">
        <v>42</v>
      </c>
      <c r="B15" s="31">
        <f>SUM(B16:B18)</f>
        <v>14128.947420300003</v>
      </c>
      <c r="C15" s="31">
        <f>SUM(C16:C18)</f>
        <v>12496</v>
      </c>
      <c r="D15" s="31">
        <f t="shared" ref="D15:D23" si="0">C15-B15</f>
        <v>-1632.9474203000027</v>
      </c>
      <c r="E15" s="43">
        <f t="shared" ref="E15:E23" si="1">C15/B15*100</f>
        <v>88.442540185592051</v>
      </c>
      <c r="F15" s="51"/>
      <c r="G15" s="51"/>
    </row>
    <row r="16" spans="1:7" x14ac:dyDescent="0.2">
      <c r="A16" s="16" t="s">
        <v>41</v>
      </c>
      <c r="B16" s="17">
        <v>11993.907420300002</v>
      </c>
      <c r="C16" s="17">
        <v>10508</v>
      </c>
      <c r="D16" s="17">
        <f t="shared" si="0"/>
        <v>-1485.9074203000018</v>
      </c>
      <c r="E16" s="45">
        <f t="shared" si="1"/>
        <v>87.611148158563708</v>
      </c>
      <c r="F16" s="49"/>
      <c r="G16" s="49"/>
    </row>
    <row r="17" spans="1:7" x14ac:dyDescent="0.2">
      <c r="A17" s="16" t="s">
        <v>40</v>
      </c>
      <c r="B17" s="17">
        <v>1823.7440000000001</v>
      </c>
      <c r="C17" s="17">
        <v>1716</v>
      </c>
      <c r="D17" s="17">
        <f t="shared" si="0"/>
        <v>-107.74400000000014</v>
      </c>
      <c r="E17" s="45">
        <f t="shared" si="1"/>
        <v>94.092153284671525</v>
      </c>
      <c r="F17" s="49"/>
      <c r="G17" s="49"/>
    </row>
    <row r="18" spans="1:7" x14ac:dyDescent="0.2">
      <c r="A18" s="16" t="s">
        <v>39</v>
      </c>
      <c r="B18" s="17">
        <v>311.29599999999999</v>
      </c>
      <c r="C18" s="17">
        <v>272</v>
      </c>
      <c r="D18" s="17">
        <f t="shared" si="0"/>
        <v>-39.295999999999992</v>
      </c>
      <c r="E18" s="45">
        <f t="shared" si="1"/>
        <v>87.37664473684211</v>
      </c>
      <c r="F18" s="49"/>
      <c r="G18" s="49"/>
    </row>
    <row r="19" spans="1:7" ht="15" x14ac:dyDescent="0.25">
      <c r="A19" s="46" t="s">
        <v>38</v>
      </c>
      <c r="B19" s="31">
        <f>SUM(B20:B22)</f>
        <v>15932.8</v>
      </c>
      <c r="C19" s="31">
        <f>SUM(C20:C22)</f>
        <v>16250</v>
      </c>
      <c r="D19" s="31">
        <f t="shared" si="0"/>
        <v>317.20000000000073</v>
      </c>
      <c r="E19" s="43">
        <f t="shared" si="1"/>
        <v>101.99086161879896</v>
      </c>
      <c r="F19" s="51"/>
      <c r="G19" s="51"/>
    </row>
    <row r="20" spans="1:7" x14ac:dyDescent="0.2">
      <c r="A20" s="48" t="s">
        <v>37</v>
      </c>
      <c r="B20" s="17">
        <v>10327.200000000001</v>
      </c>
      <c r="C20" s="17">
        <v>10257</v>
      </c>
      <c r="D20" s="17">
        <f t="shared" si="0"/>
        <v>-70.200000000000728</v>
      </c>
      <c r="E20" s="45">
        <f t="shared" si="1"/>
        <v>99.320241691842895</v>
      </c>
      <c r="F20" s="49"/>
      <c r="G20" s="49"/>
    </row>
    <row r="21" spans="1:7" x14ac:dyDescent="0.2">
      <c r="A21" s="48" t="s">
        <v>36</v>
      </c>
      <c r="B21" s="17">
        <v>1786.72</v>
      </c>
      <c r="C21" s="17">
        <v>2163</v>
      </c>
      <c r="D21" s="17">
        <f t="shared" si="0"/>
        <v>376.28</v>
      </c>
      <c r="E21" s="45">
        <f t="shared" si="1"/>
        <v>121.05981910987731</v>
      </c>
      <c r="F21" s="49"/>
      <c r="G21" s="49"/>
    </row>
    <row r="22" spans="1:7" x14ac:dyDescent="0.2">
      <c r="A22" s="48" t="s">
        <v>35</v>
      </c>
      <c r="B22" s="17">
        <v>3818.88</v>
      </c>
      <c r="C22" s="17">
        <v>3830</v>
      </c>
      <c r="D22" s="17">
        <f t="shared" si="0"/>
        <v>11.119999999999891</v>
      </c>
      <c r="E22" s="45">
        <f t="shared" si="1"/>
        <v>100.29118485000839</v>
      </c>
      <c r="F22" s="49"/>
      <c r="G22" s="49"/>
    </row>
    <row r="23" spans="1:7" ht="15" x14ac:dyDescent="0.25">
      <c r="A23" s="46" t="s">
        <v>34</v>
      </c>
      <c r="B23" s="31">
        <v>1000</v>
      </c>
      <c r="C23" s="31">
        <v>1387</v>
      </c>
      <c r="D23" s="31">
        <f t="shared" si="0"/>
        <v>387</v>
      </c>
      <c r="E23" s="43">
        <f t="shared" si="1"/>
        <v>138.69999999999999</v>
      </c>
      <c r="F23" s="51"/>
      <c r="G23" s="51"/>
    </row>
    <row r="24" spans="1:7" ht="15" x14ac:dyDescent="0.25">
      <c r="A24" s="167" t="s">
        <v>33</v>
      </c>
      <c r="B24" s="168"/>
      <c r="C24" s="168"/>
      <c r="D24" s="168"/>
      <c r="E24" s="169"/>
      <c r="F24" s="49"/>
      <c r="G24" s="49"/>
    </row>
    <row r="25" spans="1:7" ht="15" x14ac:dyDescent="0.25">
      <c r="A25" s="171" t="s">
        <v>32</v>
      </c>
      <c r="B25" s="172">
        <f>B12+B13-B15-B19-B23</f>
        <v>465.92621130450061</v>
      </c>
      <c r="C25" s="172">
        <f>C12+C13-C15-C19-C23</f>
        <v>110</v>
      </c>
      <c r="D25" s="172">
        <f>C25-B25</f>
        <v>-355.92621130450061</v>
      </c>
      <c r="E25" s="173">
        <f>C25/B25*100</f>
        <v>23.608888560276938</v>
      </c>
    </row>
    <row r="26" spans="1:7" x14ac:dyDescent="0.2">
      <c r="A26" s="170" t="s">
        <v>31</v>
      </c>
      <c r="B26" s="14"/>
      <c r="C26" s="14">
        <v>217</v>
      </c>
      <c r="D26" s="14">
        <f>C26-B26</f>
        <v>217</v>
      </c>
      <c r="E26" s="52"/>
    </row>
    <row r="27" spans="1:7" x14ac:dyDescent="0.2">
      <c r="A27" s="48" t="s">
        <v>30</v>
      </c>
      <c r="B27" s="17"/>
      <c r="C27" s="17"/>
      <c r="D27" s="17"/>
      <c r="E27" s="45"/>
    </row>
    <row r="28" spans="1:7" ht="15" x14ac:dyDescent="0.25">
      <c r="A28" s="46" t="s">
        <v>29</v>
      </c>
      <c r="B28" s="31">
        <f>B26-B27</f>
        <v>0</v>
      </c>
      <c r="C28" s="31">
        <f>C26-C27</f>
        <v>217</v>
      </c>
      <c r="D28" s="31">
        <f>C28-B28</f>
        <v>217</v>
      </c>
      <c r="E28" s="43"/>
    </row>
    <row r="29" spans="1:7" ht="15" x14ac:dyDescent="0.25">
      <c r="A29" s="46" t="s">
        <v>28</v>
      </c>
      <c r="B29" s="31">
        <f>B25+B28</f>
        <v>465.92621130450061</v>
      </c>
      <c r="C29" s="31">
        <f>C25+C28</f>
        <v>327</v>
      </c>
      <c r="D29" s="31">
        <f>C29-B29</f>
        <v>-138.92621130450061</v>
      </c>
      <c r="E29" s="43">
        <f>C29/B29*100</f>
        <v>70.18278690191417</v>
      </c>
    </row>
    <row r="30" spans="1:7" x14ac:dyDescent="0.2">
      <c r="A30" s="48" t="s">
        <v>27</v>
      </c>
      <c r="B30" s="17"/>
      <c r="C30" s="17"/>
      <c r="D30" s="17"/>
      <c r="E30" s="45"/>
    </row>
    <row r="31" spans="1:7" x14ac:dyDescent="0.2">
      <c r="A31" s="48" t="s">
        <v>26</v>
      </c>
      <c r="B31" s="17"/>
      <c r="C31" s="17"/>
      <c r="D31" s="17"/>
      <c r="E31" s="45"/>
      <c r="F31" s="47"/>
    </row>
    <row r="32" spans="1:7" ht="15" x14ac:dyDescent="0.25">
      <c r="A32" s="167" t="s">
        <v>25</v>
      </c>
      <c r="B32" s="174">
        <v>0</v>
      </c>
      <c r="C32" s="174">
        <v>0</v>
      </c>
      <c r="D32" s="174">
        <f>C32-B32</f>
        <v>0</v>
      </c>
      <c r="E32" s="169"/>
    </row>
    <row r="33" spans="1:5" ht="15" x14ac:dyDescent="0.25">
      <c r="A33" s="171" t="s">
        <v>24</v>
      </c>
      <c r="B33" s="172">
        <f>B29+B32</f>
        <v>465.92621130450061</v>
      </c>
      <c r="C33" s="172">
        <f>C29+C32</f>
        <v>327</v>
      </c>
      <c r="D33" s="172">
        <f>C33-B33</f>
        <v>-138.92621130450061</v>
      </c>
      <c r="E33" s="173">
        <f>C33/B33*100</f>
        <v>70.18278690191417</v>
      </c>
    </row>
    <row r="34" spans="1:5" hidden="1" x14ac:dyDescent="0.2">
      <c r="A34" s="44">
        <v>1.4999999999999999E-2</v>
      </c>
    </row>
    <row r="36" spans="1:5" x14ac:dyDescent="0.2">
      <c r="A36" s="6" t="s">
        <v>23</v>
      </c>
      <c r="B36" s="9">
        <f>B15+B19+B23+B27+B31</f>
        <v>31061.747420300002</v>
      </c>
      <c r="C36" s="9">
        <f>C15+C19+C23+C27+C31</f>
        <v>30133</v>
      </c>
      <c r="D36" s="9">
        <f>C36-B36</f>
        <v>-928.74742030000198</v>
      </c>
      <c r="E36" s="175">
        <f>C36/B36*100</f>
        <v>97.009996225476257</v>
      </c>
    </row>
    <row r="37" spans="1:5" x14ac:dyDescent="0.2">
      <c r="A37" s="16" t="s">
        <v>22</v>
      </c>
      <c r="B37" s="17">
        <f>B12+B13+B26+B30</f>
        <v>31527.673631604503</v>
      </c>
      <c r="C37" s="17">
        <f>C12+C13+C26+C30</f>
        <v>30460</v>
      </c>
      <c r="D37" s="17">
        <f>C37-B37</f>
        <v>-1067.6736316045026</v>
      </c>
      <c r="E37" s="45">
        <f>C37/B37*100</f>
        <v>96.613535003945785</v>
      </c>
    </row>
    <row r="38" spans="1:5" ht="15" x14ac:dyDescent="0.25">
      <c r="A38" s="34" t="s">
        <v>176</v>
      </c>
      <c r="B38" s="35">
        <f>B37-B36</f>
        <v>465.92621130450061</v>
      </c>
      <c r="C38" s="35">
        <f>C37-C36</f>
        <v>327</v>
      </c>
      <c r="D38" s="35">
        <f>C38-B38</f>
        <v>-138.92621130450061</v>
      </c>
      <c r="E38" s="42">
        <f>C38/B38*100</f>
        <v>70.18278690191417</v>
      </c>
    </row>
  </sheetData>
  <mergeCells count="7">
    <mergeCell ref="C10:E10"/>
    <mergeCell ref="A6:E6"/>
    <mergeCell ref="A1:B1"/>
    <mergeCell ref="A2:B2"/>
    <mergeCell ref="D2:E2"/>
    <mergeCell ref="A3:B3"/>
    <mergeCell ref="A8:E8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43" zoomScaleNormal="100" workbookViewId="0">
      <selection activeCell="B73" sqref="B73"/>
    </sheetView>
  </sheetViews>
  <sheetFormatPr defaultRowHeight="12.75" x14ac:dyDescent="0.2"/>
  <cols>
    <col min="1" max="1" width="50.28515625" style="64" customWidth="1"/>
    <col min="2" max="5" width="14.42578125" style="63" customWidth="1"/>
  </cols>
  <sheetData>
    <row r="1" spans="1:6" x14ac:dyDescent="0.2">
      <c r="E1" s="63" t="s">
        <v>118</v>
      </c>
    </row>
    <row r="2" spans="1:6" ht="49.5" customHeight="1" x14ac:dyDescent="0.2">
      <c r="A2" s="209" t="s">
        <v>117</v>
      </c>
      <c r="B2" s="209"/>
      <c r="C2" s="209"/>
      <c r="D2" s="209"/>
      <c r="E2" s="209"/>
    </row>
    <row r="3" spans="1:6" x14ac:dyDescent="0.2">
      <c r="E3" s="111" t="s">
        <v>116</v>
      </c>
    </row>
    <row r="4" spans="1:6" ht="25.5" x14ac:dyDescent="0.2">
      <c r="A4" s="110"/>
      <c r="B4" s="109" t="s">
        <v>115</v>
      </c>
      <c r="C4" s="109" t="s">
        <v>48</v>
      </c>
      <c r="D4" s="109" t="s">
        <v>47</v>
      </c>
      <c r="E4" s="109" t="s">
        <v>46</v>
      </c>
    </row>
    <row r="5" spans="1:6" x14ac:dyDescent="0.2">
      <c r="A5" s="108" t="s">
        <v>114</v>
      </c>
      <c r="B5" s="107">
        <v>17243</v>
      </c>
      <c r="C5" s="107">
        <v>14410</v>
      </c>
      <c r="D5" s="107">
        <f t="shared" ref="D5:D38" si="0">C5-B5</f>
        <v>-2833</v>
      </c>
      <c r="E5" s="106">
        <f>C5/B5*100</f>
        <v>83.570144406425797</v>
      </c>
    </row>
    <row r="6" spans="1:6" x14ac:dyDescent="0.2">
      <c r="A6" s="108" t="s">
        <v>113</v>
      </c>
      <c r="B6" s="107">
        <v>5673</v>
      </c>
      <c r="C6" s="107">
        <v>5356</v>
      </c>
      <c r="D6" s="107">
        <f t="shared" si="0"/>
        <v>-317</v>
      </c>
      <c r="E6" s="106">
        <f>C6/B6*100</f>
        <v>94.412127622069448</v>
      </c>
    </row>
    <row r="7" spans="1:6" ht="25.5" x14ac:dyDescent="0.2">
      <c r="A7" s="108" t="s">
        <v>112</v>
      </c>
      <c r="B7" s="107">
        <v>0</v>
      </c>
      <c r="C7" s="107"/>
      <c r="D7" s="107">
        <f t="shared" si="0"/>
        <v>0</v>
      </c>
      <c r="E7" s="106"/>
    </row>
    <row r="8" spans="1:6" ht="25.5" x14ac:dyDescent="0.2">
      <c r="A8" s="108" t="s">
        <v>111</v>
      </c>
      <c r="B8" s="107">
        <v>0</v>
      </c>
      <c r="C8" s="107">
        <v>1282</v>
      </c>
      <c r="D8" s="107">
        <f t="shared" si="0"/>
        <v>1282</v>
      </c>
      <c r="E8" s="106"/>
    </row>
    <row r="9" spans="1:6" x14ac:dyDescent="0.2">
      <c r="A9" s="104" t="s">
        <v>110</v>
      </c>
      <c r="B9" s="107">
        <v>0</v>
      </c>
      <c r="C9" s="107">
        <v>0</v>
      </c>
      <c r="D9" s="107">
        <f t="shared" si="0"/>
        <v>0</v>
      </c>
      <c r="E9" s="106"/>
    </row>
    <row r="10" spans="1:6" x14ac:dyDescent="0.2">
      <c r="A10" s="104" t="s">
        <v>109</v>
      </c>
      <c r="B10" s="107">
        <v>0</v>
      </c>
      <c r="C10" s="107">
        <v>0</v>
      </c>
      <c r="D10" s="107">
        <f t="shared" si="0"/>
        <v>0</v>
      </c>
      <c r="E10" s="106"/>
    </row>
    <row r="11" spans="1:6" ht="56.25" customHeight="1" x14ac:dyDescent="0.2">
      <c r="A11" s="104" t="s">
        <v>108</v>
      </c>
      <c r="B11" s="107">
        <v>586</v>
      </c>
      <c r="C11" s="107">
        <v>1386</v>
      </c>
      <c r="D11" s="107">
        <f t="shared" si="0"/>
        <v>800</v>
      </c>
      <c r="E11" s="106">
        <f t="shared" ref="E11:E17" si="1">C11/B11*100</f>
        <v>236.51877133105802</v>
      </c>
    </row>
    <row r="12" spans="1:6" s="102" customFormat="1" x14ac:dyDescent="0.2">
      <c r="A12" s="103" t="s">
        <v>107</v>
      </c>
      <c r="B12" s="96">
        <f>SUM(B5:B11)</f>
        <v>23502</v>
      </c>
      <c r="C12" s="96">
        <f>SUM(C5:C11)</f>
        <v>22434</v>
      </c>
      <c r="D12" s="96">
        <f t="shared" si="0"/>
        <v>-1068</v>
      </c>
      <c r="E12" s="95">
        <f t="shared" si="1"/>
        <v>95.455705897370436</v>
      </c>
      <c r="F12" s="105"/>
    </row>
    <row r="13" spans="1:6" x14ac:dyDescent="0.2">
      <c r="A13" s="104" t="s">
        <v>37</v>
      </c>
      <c r="B13" s="89">
        <v>5597.28</v>
      </c>
      <c r="C13" s="89">
        <v>5380</v>
      </c>
      <c r="D13" s="89">
        <f t="shared" si="0"/>
        <v>-217.27999999999975</v>
      </c>
      <c r="E13" s="88">
        <f t="shared" si="1"/>
        <v>96.118114512763341</v>
      </c>
    </row>
    <row r="14" spans="1:6" x14ac:dyDescent="0.2">
      <c r="A14" s="104" t="s">
        <v>35</v>
      </c>
      <c r="B14" s="89">
        <v>2403.44</v>
      </c>
      <c r="C14" s="89">
        <v>2349</v>
      </c>
      <c r="D14" s="89">
        <f t="shared" si="0"/>
        <v>-54.440000000000055</v>
      </c>
      <c r="E14" s="88">
        <f t="shared" si="1"/>
        <v>97.734913290949635</v>
      </c>
    </row>
    <row r="15" spans="1:6" x14ac:dyDescent="0.2">
      <c r="A15" s="104" t="s">
        <v>106</v>
      </c>
      <c r="B15" s="89">
        <v>985.92</v>
      </c>
      <c r="C15" s="89">
        <v>1247</v>
      </c>
      <c r="D15" s="89">
        <f t="shared" si="0"/>
        <v>261.08000000000004</v>
      </c>
      <c r="E15" s="88">
        <f t="shared" si="1"/>
        <v>126.48085037325545</v>
      </c>
    </row>
    <row r="16" spans="1:6" s="102" customFormat="1" x14ac:dyDescent="0.2">
      <c r="A16" s="98" t="s">
        <v>105</v>
      </c>
      <c r="B16" s="91">
        <f>SUM(B13:B15)</f>
        <v>8986.64</v>
      </c>
      <c r="C16" s="91">
        <f>SUM(C13:C15)</f>
        <v>8976</v>
      </c>
      <c r="D16" s="91">
        <f t="shared" si="0"/>
        <v>-10.639999999999418</v>
      </c>
      <c r="E16" s="90">
        <f t="shared" si="1"/>
        <v>99.881602022557942</v>
      </c>
      <c r="F16" s="105"/>
    </row>
    <row r="17" spans="1:6" ht="12.75" customHeight="1" x14ac:dyDescent="0.2">
      <c r="A17" s="104" t="s">
        <v>104</v>
      </c>
      <c r="B17" s="89">
        <v>8872.145807500001</v>
      </c>
      <c r="C17" s="89">
        <v>7359</v>
      </c>
      <c r="D17" s="89">
        <f t="shared" si="0"/>
        <v>-1513.145807500001</v>
      </c>
      <c r="E17" s="88">
        <f t="shared" si="1"/>
        <v>82.944984896203195</v>
      </c>
    </row>
    <row r="18" spans="1:6" x14ac:dyDescent="0.2">
      <c r="A18" s="104" t="s">
        <v>103</v>
      </c>
      <c r="B18" s="89"/>
      <c r="C18" s="89">
        <v>0</v>
      </c>
      <c r="D18" s="89">
        <f t="shared" si="0"/>
        <v>0</v>
      </c>
      <c r="E18" s="88"/>
    </row>
    <row r="19" spans="1:6" s="102" customFormat="1" x14ac:dyDescent="0.2">
      <c r="A19" s="98" t="s">
        <v>102</v>
      </c>
      <c r="B19" s="91">
        <f>SUM(B17:B18)</f>
        <v>8872.145807500001</v>
      </c>
      <c r="C19" s="91">
        <f>SUM(C17:C18)</f>
        <v>7359</v>
      </c>
      <c r="D19" s="91">
        <f t="shared" si="0"/>
        <v>-1513.145807500001</v>
      </c>
      <c r="E19" s="90">
        <f>C19/B19*100</f>
        <v>82.944984896203195</v>
      </c>
      <c r="F19" s="105"/>
    </row>
    <row r="20" spans="1:6" x14ac:dyDescent="0.2">
      <c r="A20" s="104" t="s">
        <v>101</v>
      </c>
      <c r="B20" s="107">
        <v>119.80800000000001</v>
      </c>
      <c r="C20" s="107">
        <v>85</v>
      </c>
      <c r="D20" s="107">
        <f t="shared" si="0"/>
        <v>-34.808000000000007</v>
      </c>
      <c r="E20" s="106">
        <f>C20/B20*100</f>
        <v>70.946848290598282</v>
      </c>
    </row>
    <row r="21" spans="1:6" x14ac:dyDescent="0.2">
      <c r="A21" s="104" t="s">
        <v>100</v>
      </c>
      <c r="B21" s="89">
        <v>172.03200000000001</v>
      </c>
      <c r="C21" s="89">
        <v>110</v>
      </c>
      <c r="D21" s="89">
        <f t="shared" si="0"/>
        <v>-62.032000000000011</v>
      </c>
      <c r="E21" s="88">
        <f>C21/B21*100</f>
        <v>63.941592261904759</v>
      </c>
    </row>
    <row r="22" spans="1:6" x14ac:dyDescent="0.2">
      <c r="A22" s="104" t="s">
        <v>99</v>
      </c>
      <c r="B22" s="89">
        <v>208.89600000000002</v>
      </c>
      <c r="C22" s="89">
        <v>189</v>
      </c>
      <c r="D22" s="89">
        <f t="shared" si="0"/>
        <v>-19.896000000000015</v>
      </c>
      <c r="E22" s="88">
        <f>C22/B22*100</f>
        <v>90.475643382352928</v>
      </c>
    </row>
    <row r="23" spans="1:6" x14ac:dyDescent="0.2">
      <c r="A23" s="93" t="s">
        <v>98</v>
      </c>
      <c r="B23" s="89">
        <v>0</v>
      </c>
      <c r="C23" s="89">
        <v>0</v>
      </c>
      <c r="D23" s="89">
        <f t="shared" si="0"/>
        <v>0</v>
      </c>
      <c r="E23" s="88"/>
    </row>
    <row r="24" spans="1:6" s="102" customFormat="1" x14ac:dyDescent="0.2">
      <c r="A24" s="100" t="s">
        <v>97</v>
      </c>
      <c r="B24" s="91">
        <f>SUM(B20:B23)</f>
        <v>500.73600000000005</v>
      </c>
      <c r="C24" s="91">
        <f>SUM(C20:C23)</f>
        <v>384</v>
      </c>
      <c r="D24" s="91">
        <f t="shared" si="0"/>
        <v>-116.73600000000005</v>
      </c>
      <c r="E24" s="90">
        <f>C24/B24*100</f>
        <v>76.687116564417167</v>
      </c>
      <c r="F24" s="105"/>
    </row>
    <row r="25" spans="1:6" x14ac:dyDescent="0.2">
      <c r="A25" s="104" t="s">
        <v>96</v>
      </c>
      <c r="B25" s="89">
        <v>138.24</v>
      </c>
      <c r="C25" s="89">
        <v>86</v>
      </c>
      <c r="D25" s="89">
        <f t="shared" si="0"/>
        <v>-52.240000000000009</v>
      </c>
      <c r="E25" s="88">
        <f>C25/B25*100</f>
        <v>62.210648148148138</v>
      </c>
    </row>
    <row r="26" spans="1:6" x14ac:dyDescent="0.2">
      <c r="A26" s="104" t="s">
        <v>95</v>
      </c>
      <c r="B26" s="89">
        <v>0</v>
      </c>
      <c r="C26" s="89">
        <v>3</v>
      </c>
      <c r="D26" s="89">
        <f t="shared" si="0"/>
        <v>3</v>
      </c>
      <c r="E26" s="88"/>
    </row>
    <row r="27" spans="1:6" x14ac:dyDescent="0.2">
      <c r="A27" s="104" t="s">
        <v>94</v>
      </c>
      <c r="B27" s="89">
        <v>44.031999999999996</v>
      </c>
      <c r="C27" s="89">
        <v>33</v>
      </c>
      <c r="D27" s="89">
        <f t="shared" si="0"/>
        <v>-11.031999999999996</v>
      </c>
      <c r="E27" s="88">
        <f>C27/B27*100</f>
        <v>74.945494186046517</v>
      </c>
    </row>
    <row r="28" spans="1:6" x14ac:dyDescent="0.2">
      <c r="A28" s="104" t="s">
        <v>93</v>
      </c>
      <c r="B28" s="89">
        <v>460.8</v>
      </c>
      <c r="C28" s="89">
        <v>437</v>
      </c>
      <c r="D28" s="89">
        <f t="shared" si="0"/>
        <v>-23.800000000000011</v>
      </c>
      <c r="E28" s="88">
        <f>C28/B28*100</f>
        <v>94.835069444444443</v>
      </c>
    </row>
    <row r="29" spans="1:6" x14ac:dyDescent="0.2">
      <c r="A29" s="104" t="s">
        <v>92</v>
      </c>
      <c r="B29" s="89">
        <v>0</v>
      </c>
      <c r="C29" s="89">
        <v>0</v>
      </c>
      <c r="D29" s="89">
        <f t="shared" si="0"/>
        <v>0</v>
      </c>
      <c r="E29" s="88"/>
    </row>
    <row r="30" spans="1:6" x14ac:dyDescent="0.2">
      <c r="A30" s="104" t="s">
        <v>91</v>
      </c>
      <c r="B30" s="89">
        <v>18.432000000000002</v>
      </c>
      <c r="C30" s="89">
        <v>61</v>
      </c>
      <c r="D30" s="89">
        <f t="shared" si="0"/>
        <v>42.567999999999998</v>
      </c>
      <c r="E30" s="88">
        <f t="shared" ref="E30:E38" si="2">C30/B30*100</f>
        <v>330.94618055555554</v>
      </c>
    </row>
    <row r="31" spans="1:6" x14ac:dyDescent="0.2">
      <c r="A31" s="104" t="s">
        <v>90</v>
      </c>
      <c r="B31" s="89">
        <v>146.43200000000002</v>
      </c>
      <c r="C31" s="89">
        <v>273</v>
      </c>
      <c r="D31" s="89">
        <f t="shared" si="0"/>
        <v>126.56799999999998</v>
      </c>
      <c r="E31" s="88">
        <f t="shared" si="2"/>
        <v>186.43465909090907</v>
      </c>
    </row>
    <row r="32" spans="1:6" x14ac:dyDescent="0.2">
      <c r="A32" s="100" t="s">
        <v>89</v>
      </c>
      <c r="B32" s="91">
        <f>SUM(B25:B31)</f>
        <v>807.93600000000004</v>
      </c>
      <c r="C32" s="91">
        <f>SUM(C25:C31)</f>
        <v>893</v>
      </c>
      <c r="D32" s="91">
        <f t="shared" si="0"/>
        <v>85.063999999999965</v>
      </c>
      <c r="E32" s="90">
        <f t="shared" si="2"/>
        <v>110.52855671736374</v>
      </c>
    </row>
    <row r="33" spans="1:6" s="102" customFormat="1" x14ac:dyDescent="0.2">
      <c r="A33" s="103" t="s">
        <v>88</v>
      </c>
      <c r="B33" s="96">
        <f>SUM(B32,B24,B19,B16)</f>
        <v>19167.457807500003</v>
      </c>
      <c r="C33" s="96">
        <f>SUM(C32,C24,C19,C16)</f>
        <v>17612</v>
      </c>
      <c r="D33" s="96">
        <f t="shared" si="0"/>
        <v>-1555.4578075000027</v>
      </c>
      <c r="E33" s="95">
        <f t="shared" si="2"/>
        <v>91.884902927025763</v>
      </c>
    </row>
    <row r="34" spans="1:6" s="87" customFormat="1" ht="25.5" x14ac:dyDescent="0.2">
      <c r="A34" s="93" t="s">
        <v>87</v>
      </c>
      <c r="B34" s="89">
        <v>3019.7760000000003</v>
      </c>
      <c r="C34" s="89">
        <v>2912</v>
      </c>
      <c r="D34" s="89">
        <f t="shared" si="0"/>
        <v>-107.77600000000029</v>
      </c>
      <c r="E34" s="88">
        <f t="shared" si="2"/>
        <v>96.430993557137995</v>
      </c>
    </row>
    <row r="35" spans="1:6" s="87" customFormat="1" x14ac:dyDescent="0.2">
      <c r="A35" s="93" t="s">
        <v>86</v>
      </c>
      <c r="B35" s="89">
        <v>1893.84</v>
      </c>
      <c r="C35" s="89">
        <v>2010</v>
      </c>
      <c r="D35" s="89">
        <f t="shared" si="0"/>
        <v>116.16000000000008</v>
      </c>
      <c r="E35" s="88">
        <f t="shared" si="2"/>
        <v>106.13356988974783</v>
      </c>
    </row>
    <row r="36" spans="1:6" s="87" customFormat="1" x14ac:dyDescent="0.2">
      <c r="A36" s="101" t="s">
        <v>85</v>
      </c>
      <c r="B36" s="89">
        <v>27.648000000000003</v>
      </c>
      <c r="C36" s="89">
        <v>45</v>
      </c>
      <c r="D36" s="89">
        <f t="shared" si="0"/>
        <v>17.351999999999997</v>
      </c>
      <c r="E36" s="88">
        <f t="shared" si="2"/>
        <v>162.76041666666666</v>
      </c>
    </row>
    <row r="37" spans="1:6" s="94" customFormat="1" x14ac:dyDescent="0.2">
      <c r="A37" s="100" t="s">
        <v>84</v>
      </c>
      <c r="B37" s="91">
        <f>SUM(B34:B36)</f>
        <v>4941.2640000000001</v>
      </c>
      <c r="C37" s="91">
        <f>SUM(C34:C36)</f>
        <v>4967</v>
      </c>
      <c r="D37" s="91">
        <f t="shared" si="0"/>
        <v>25.735999999999876</v>
      </c>
      <c r="E37" s="90">
        <f t="shared" si="2"/>
        <v>100.5208383927675</v>
      </c>
      <c r="F37" s="99"/>
    </row>
    <row r="38" spans="1:6" s="87" customFormat="1" x14ac:dyDescent="0.2">
      <c r="A38" s="93" t="s">
        <v>83</v>
      </c>
      <c r="B38" s="212">
        <v>268</v>
      </c>
      <c r="C38" s="212">
        <v>264</v>
      </c>
      <c r="D38" s="212">
        <f t="shared" si="0"/>
        <v>-4</v>
      </c>
      <c r="E38" s="210">
        <f t="shared" si="2"/>
        <v>98.507462686567166</v>
      </c>
    </row>
    <row r="39" spans="1:6" s="87" customFormat="1" x14ac:dyDescent="0.2">
      <c r="A39" s="93" t="s">
        <v>82</v>
      </c>
      <c r="B39" s="213"/>
      <c r="C39" s="213"/>
      <c r="D39" s="213"/>
      <c r="E39" s="211"/>
    </row>
    <row r="40" spans="1:6" s="94" customFormat="1" x14ac:dyDescent="0.2">
      <c r="A40" s="98" t="s">
        <v>81</v>
      </c>
      <c r="B40" s="91">
        <f>SUM(B38:B39)</f>
        <v>268</v>
      </c>
      <c r="C40" s="91">
        <f>SUM(C38:C39)</f>
        <v>264</v>
      </c>
      <c r="D40" s="91">
        <f t="shared" ref="D40:D67" si="3">C40-B40</f>
        <v>-4</v>
      </c>
      <c r="E40" s="90">
        <f>C40/B40*100</f>
        <v>98.507462686567166</v>
      </c>
    </row>
    <row r="41" spans="1:6" s="87" customFormat="1" x14ac:dyDescent="0.2">
      <c r="A41" s="93" t="s">
        <v>80</v>
      </c>
      <c r="B41" s="89">
        <v>0</v>
      </c>
      <c r="C41" s="89">
        <v>308</v>
      </c>
      <c r="D41" s="89">
        <f t="shared" si="3"/>
        <v>308</v>
      </c>
      <c r="E41" s="88"/>
    </row>
    <row r="42" spans="1:6" s="87" customFormat="1" x14ac:dyDescent="0.2">
      <c r="A42" s="93" t="s">
        <v>79</v>
      </c>
      <c r="B42" s="89">
        <v>0</v>
      </c>
      <c r="C42" s="89">
        <v>0</v>
      </c>
      <c r="D42" s="89">
        <f t="shared" si="3"/>
        <v>0</v>
      </c>
      <c r="E42" s="88"/>
    </row>
    <row r="43" spans="1:6" s="87" customFormat="1" x14ac:dyDescent="0.2">
      <c r="A43" s="93" t="s">
        <v>78</v>
      </c>
      <c r="B43" s="89">
        <v>13</v>
      </c>
      <c r="C43" s="89">
        <v>53</v>
      </c>
      <c r="D43" s="89">
        <f t="shared" si="3"/>
        <v>40</v>
      </c>
      <c r="E43" s="88">
        <f>C43/B43*100</f>
        <v>407.69230769230768</v>
      </c>
    </row>
    <row r="44" spans="1:6" s="94" customFormat="1" x14ac:dyDescent="0.2">
      <c r="A44" s="98" t="s">
        <v>77</v>
      </c>
      <c r="B44" s="91">
        <f>SUM(B41:B43)</f>
        <v>13</v>
      </c>
      <c r="C44" s="91">
        <f>SUM(C41:C43)</f>
        <v>361</v>
      </c>
      <c r="D44" s="91">
        <f t="shared" si="3"/>
        <v>348</v>
      </c>
      <c r="E44" s="90">
        <f>C44/B44*100</f>
        <v>2776.9230769230771</v>
      </c>
    </row>
    <row r="45" spans="1:6" s="87" customFormat="1" x14ac:dyDescent="0.2">
      <c r="A45" s="97" t="s">
        <v>76</v>
      </c>
      <c r="B45" s="89"/>
      <c r="C45" s="89">
        <v>0</v>
      </c>
      <c r="D45" s="89">
        <f t="shared" si="3"/>
        <v>0</v>
      </c>
      <c r="E45" s="88"/>
    </row>
    <row r="46" spans="1:6" s="94" customFormat="1" x14ac:dyDescent="0.2">
      <c r="A46" s="83" t="s">
        <v>75</v>
      </c>
      <c r="B46" s="96">
        <f>SUM(B44,B40,B37,B33)</f>
        <v>24389.721807500002</v>
      </c>
      <c r="C46" s="96">
        <f>SUM(C44,C40,C37,C33)</f>
        <v>23204</v>
      </c>
      <c r="D46" s="96">
        <f t="shared" si="3"/>
        <v>-1185.7218075000019</v>
      </c>
      <c r="E46" s="95">
        <f t="shared" ref="E46:E61" si="4">C46/B46*100</f>
        <v>95.138436523144819</v>
      </c>
    </row>
    <row r="47" spans="1:6" s="87" customFormat="1" x14ac:dyDescent="0.2">
      <c r="A47" s="93" t="s">
        <v>74</v>
      </c>
      <c r="B47" s="89">
        <v>180.77500000000001</v>
      </c>
      <c r="C47" s="89">
        <v>164</v>
      </c>
      <c r="D47" s="89">
        <f t="shared" si="3"/>
        <v>-16.775000000000006</v>
      </c>
      <c r="E47" s="88">
        <f t="shared" si="4"/>
        <v>90.720508919928093</v>
      </c>
    </row>
    <row r="48" spans="1:6" s="87" customFormat="1" x14ac:dyDescent="0.2">
      <c r="A48" s="93" t="s">
        <v>73</v>
      </c>
      <c r="B48" s="89">
        <v>944.16199999999992</v>
      </c>
      <c r="C48" s="89">
        <v>1061</v>
      </c>
      <c r="D48" s="89">
        <f t="shared" si="3"/>
        <v>116.83800000000008</v>
      </c>
      <c r="E48" s="88">
        <f t="shared" si="4"/>
        <v>112.37478314102877</v>
      </c>
    </row>
    <row r="49" spans="1:5" s="87" customFormat="1" x14ac:dyDescent="0.2">
      <c r="A49" s="93" t="s">
        <v>72</v>
      </c>
      <c r="B49" s="89">
        <v>450.38799999999998</v>
      </c>
      <c r="C49" s="89">
        <v>411</v>
      </c>
      <c r="D49" s="89">
        <f t="shared" si="3"/>
        <v>-39.387999999999977</v>
      </c>
      <c r="E49" s="88">
        <f t="shared" si="4"/>
        <v>91.25465154489018</v>
      </c>
    </row>
    <row r="50" spans="1:5" s="87" customFormat="1" x14ac:dyDescent="0.2">
      <c r="A50" s="93" t="s">
        <v>71</v>
      </c>
      <c r="B50" s="89">
        <v>381.17699999999996</v>
      </c>
      <c r="C50" s="89">
        <v>397</v>
      </c>
      <c r="D50" s="89">
        <f t="shared" si="3"/>
        <v>15.823000000000036</v>
      </c>
      <c r="E50" s="88">
        <f t="shared" si="4"/>
        <v>104.15108991360971</v>
      </c>
    </row>
    <row r="51" spans="1:5" s="87" customFormat="1" x14ac:dyDescent="0.2">
      <c r="A51" s="92" t="s">
        <v>70</v>
      </c>
      <c r="B51" s="91">
        <f>SUM(B47:B50)</f>
        <v>1956.5019999999997</v>
      </c>
      <c r="C51" s="91">
        <f>SUM(C47:C50)</f>
        <v>2033</v>
      </c>
      <c r="D51" s="91">
        <f t="shared" si="3"/>
        <v>76.498000000000275</v>
      </c>
      <c r="E51" s="90">
        <f t="shared" si="4"/>
        <v>103.90993722470002</v>
      </c>
    </row>
    <row r="52" spans="1:5" s="87" customFormat="1" x14ac:dyDescent="0.2">
      <c r="A52" s="93" t="s">
        <v>69</v>
      </c>
      <c r="B52" s="89">
        <v>104.333</v>
      </c>
      <c r="C52" s="89">
        <v>110</v>
      </c>
      <c r="D52" s="89">
        <f t="shared" si="3"/>
        <v>5.6670000000000016</v>
      </c>
      <c r="E52" s="88">
        <f t="shared" si="4"/>
        <v>105.43164674647522</v>
      </c>
    </row>
    <row r="53" spans="1:5" s="87" customFormat="1" x14ac:dyDescent="0.2">
      <c r="A53" s="93" t="s">
        <v>68</v>
      </c>
      <c r="B53" s="89">
        <v>566.08400000000006</v>
      </c>
      <c r="C53" s="89">
        <v>747</v>
      </c>
      <c r="D53" s="89">
        <f t="shared" si="3"/>
        <v>180.91599999999994</v>
      </c>
      <c r="E53" s="88">
        <f t="shared" si="4"/>
        <v>131.95921453353213</v>
      </c>
    </row>
    <row r="54" spans="1:5" s="87" customFormat="1" x14ac:dyDescent="0.2">
      <c r="A54" s="93" t="s">
        <v>67</v>
      </c>
      <c r="B54" s="89">
        <v>101.23399999999999</v>
      </c>
      <c r="C54" s="89">
        <v>103</v>
      </c>
      <c r="D54" s="89">
        <f t="shared" si="3"/>
        <v>1.7660000000000053</v>
      </c>
      <c r="E54" s="88">
        <f t="shared" si="4"/>
        <v>101.74447320070333</v>
      </c>
    </row>
    <row r="55" spans="1:5" s="87" customFormat="1" x14ac:dyDescent="0.2">
      <c r="A55" s="93" t="s">
        <v>66</v>
      </c>
      <c r="B55" s="89">
        <v>298.53700000000003</v>
      </c>
      <c r="C55" s="89">
        <v>99</v>
      </c>
      <c r="D55" s="89">
        <f t="shared" si="3"/>
        <v>-199.53700000000003</v>
      </c>
      <c r="E55" s="88">
        <f t="shared" si="4"/>
        <v>33.161718647939779</v>
      </c>
    </row>
    <row r="56" spans="1:5" s="87" customFormat="1" x14ac:dyDescent="0.2">
      <c r="A56" s="93" t="s">
        <v>65</v>
      </c>
      <c r="B56" s="89">
        <v>95.036000000000001</v>
      </c>
      <c r="C56" s="89">
        <v>101</v>
      </c>
      <c r="D56" s="89">
        <f t="shared" si="3"/>
        <v>5.9639999999999986</v>
      </c>
      <c r="E56" s="88">
        <f t="shared" si="4"/>
        <v>106.27551664632348</v>
      </c>
    </row>
    <row r="57" spans="1:5" s="87" customFormat="1" x14ac:dyDescent="0.2">
      <c r="A57" s="93" t="s">
        <v>64</v>
      </c>
      <c r="B57" s="89">
        <v>207.63299999999998</v>
      </c>
      <c r="C57" s="89">
        <v>195</v>
      </c>
      <c r="D57" s="89">
        <f t="shared" si="3"/>
        <v>-12.632999999999981</v>
      </c>
      <c r="E57" s="88">
        <f t="shared" si="4"/>
        <v>93.91570704078832</v>
      </c>
    </row>
    <row r="58" spans="1:5" s="87" customFormat="1" x14ac:dyDescent="0.2">
      <c r="A58" s="93" t="s">
        <v>63</v>
      </c>
      <c r="B58" s="89">
        <v>357.41799999999995</v>
      </c>
      <c r="C58" s="89">
        <v>423</v>
      </c>
      <c r="D58" s="89">
        <f t="shared" si="3"/>
        <v>65.58200000000005</v>
      </c>
      <c r="E58" s="88">
        <f t="shared" si="4"/>
        <v>118.34882406593961</v>
      </c>
    </row>
    <row r="59" spans="1:5" s="87" customFormat="1" x14ac:dyDescent="0.2">
      <c r="A59" s="93" t="s">
        <v>62</v>
      </c>
      <c r="B59" s="89">
        <v>203.50099999999998</v>
      </c>
      <c r="C59" s="89">
        <v>170</v>
      </c>
      <c r="D59" s="89">
        <f t="shared" si="3"/>
        <v>-33.500999999999976</v>
      </c>
      <c r="E59" s="88">
        <f t="shared" si="4"/>
        <v>83.537673033547748</v>
      </c>
    </row>
    <row r="60" spans="1:5" s="87" customFormat="1" ht="25.5" x14ac:dyDescent="0.2">
      <c r="A60" s="92" t="s">
        <v>61</v>
      </c>
      <c r="B60" s="91">
        <f>SUM(B52:B59)</f>
        <v>1933.7760000000001</v>
      </c>
      <c r="C60" s="91">
        <f>SUM(C52:C59)</f>
        <v>1948</v>
      </c>
      <c r="D60" s="91">
        <f t="shared" si="3"/>
        <v>14.223999999999933</v>
      </c>
      <c r="E60" s="90">
        <f t="shared" si="4"/>
        <v>100.7355557210349</v>
      </c>
    </row>
    <row r="61" spans="1:5" s="87" customFormat="1" x14ac:dyDescent="0.2">
      <c r="A61" s="86" t="s">
        <v>60</v>
      </c>
      <c r="B61" s="89">
        <v>2782.3920000000003</v>
      </c>
      <c r="C61" s="89">
        <v>2948</v>
      </c>
      <c r="D61" s="89">
        <f t="shared" si="3"/>
        <v>165.60799999999972</v>
      </c>
      <c r="E61" s="88">
        <f t="shared" si="4"/>
        <v>105.9520010120788</v>
      </c>
    </row>
    <row r="62" spans="1:5" ht="50.25" customHeight="1" x14ac:dyDescent="0.2">
      <c r="A62" s="86" t="s">
        <v>59</v>
      </c>
      <c r="B62" s="85"/>
      <c r="C62" s="85"/>
      <c r="D62" s="85">
        <f t="shared" si="3"/>
        <v>0</v>
      </c>
      <c r="E62" s="84"/>
    </row>
    <row r="63" spans="1:5" x14ac:dyDescent="0.2">
      <c r="A63" s="83" t="s">
        <v>58</v>
      </c>
      <c r="B63" s="78">
        <f>SUM(B60,B51,B61:B62)</f>
        <v>6672.67</v>
      </c>
      <c r="C63" s="78">
        <f>SUM(C60,C51,C61:C62)</f>
        <v>6929</v>
      </c>
      <c r="D63" s="78">
        <f t="shared" si="3"/>
        <v>256.32999999999993</v>
      </c>
      <c r="E63" s="77">
        <f>C63/B63*100</f>
        <v>103.84149073759079</v>
      </c>
    </row>
    <row r="64" spans="1:5" x14ac:dyDescent="0.2">
      <c r="A64" s="79" t="s">
        <v>57</v>
      </c>
      <c r="B64" s="78">
        <f>SUM(B63,B46)</f>
        <v>31062.391807500004</v>
      </c>
      <c r="C64" s="78">
        <f>SUM(C63,C46)</f>
        <v>30133</v>
      </c>
      <c r="D64" s="78">
        <f t="shared" si="3"/>
        <v>-929.39180750000378</v>
      </c>
      <c r="E64" s="77">
        <f>C64/B64*100</f>
        <v>97.007983759719366</v>
      </c>
    </row>
    <row r="65" spans="1:5" x14ac:dyDescent="0.2">
      <c r="A65" s="82" t="s">
        <v>56</v>
      </c>
      <c r="B65" s="81">
        <v>466</v>
      </c>
      <c r="C65" s="81">
        <v>327</v>
      </c>
      <c r="D65" s="81">
        <f t="shared" si="3"/>
        <v>-139</v>
      </c>
      <c r="E65" s="80">
        <f>C65/B65*100</f>
        <v>70.17167381974248</v>
      </c>
    </row>
    <row r="66" spans="1:5" x14ac:dyDescent="0.2">
      <c r="A66" s="79" t="s">
        <v>55</v>
      </c>
      <c r="B66" s="78">
        <f>B64+B65</f>
        <v>31528.391807500004</v>
      </c>
      <c r="C66" s="78">
        <f>C64+C65</f>
        <v>30460</v>
      </c>
      <c r="D66" s="78">
        <f t="shared" si="3"/>
        <v>-1068.3918075000038</v>
      </c>
      <c r="E66" s="77">
        <f>C66/B66*100</f>
        <v>96.611334272857349</v>
      </c>
    </row>
    <row r="67" spans="1:5" ht="17.25" customHeight="1" x14ac:dyDescent="0.2">
      <c r="A67" s="76" t="s">
        <v>54</v>
      </c>
      <c r="B67" s="75">
        <f>B66-B12</f>
        <v>8026.3918075000038</v>
      </c>
      <c r="C67" s="75">
        <f>C66-C12</f>
        <v>8026</v>
      </c>
      <c r="D67" s="75">
        <f t="shared" si="3"/>
        <v>-0.39180750000377884</v>
      </c>
      <c r="E67" s="74">
        <f>C67/B67*100</f>
        <v>99.995118510167444</v>
      </c>
    </row>
    <row r="69" spans="1:5" x14ac:dyDescent="0.2">
      <c r="A69" s="73" t="s">
        <v>180</v>
      </c>
      <c r="B69" s="72">
        <v>95</v>
      </c>
      <c r="C69" s="72">
        <v>94</v>
      </c>
      <c r="D69" s="72"/>
      <c r="E69" s="71"/>
    </row>
    <row r="70" spans="1:5" x14ac:dyDescent="0.2">
      <c r="A70" s="70" t="s">
        <v>179</v>
      </c>
      <c r="B70" s="69">
        <f>B66/B69-0.01</f>
        <v>331.86780850000002</v>
      </c>
      <c r="C70" s="69">
        <f>C66/C69</f>
        <v>324.04255319148939</v>
      </c>
      <c r="D70" s="69">
        <f>C70-B70</f>
        <v>-7.8252553085106342</v>
      </c>
      <c r="E70" s="68">
        <f>C70/B70*100</f>
        <v>97.642056533328798</v>
      </c>
    </row>
    <row r="71" spans="1:5" x14ac:dyDescent="0.2">
      <c r="A71" s="70" t="s">
        <v>178</v>
      </c>
      <c r="B71" s="69">
        <f>B64/B69</f>
        <v>326.97254534210532</v>
      </c>
      <c r="C71" s="69">
        <f>C64/C69</f>
        <v>320.56382978723406</v>
      </c>
      <c r="D71" s="69">
        <f>C71-B71</f>
        <v>-6.4087155548712644</v>
      </c>
      <c r="E71" s="68">
        <f>C71/B71*100</f>
        <v>98.039983586950413</v>
      </c>
    </row>
    <row r="72" spans="1:5" x14ac:dyDescent="0.2">
      <c r="A72" s="70" t="s">
        <v>176</v>
      </c>
      <c r="B72" s="69">
        <f>B65/B69-0.01</f>
        <v>4.8952631578947372</v>
      </c>
      <c r="C72" s="69">
        <f>C65/C69</f>
        <v>3.478723404255319</v>
      </c>
      <c r="D72" s="69">
        <f>C72-B72</f>
        <v>-1.4165397536394182</v>
      </c>
      <c r="E72" s="68">
        <f>C72/B72*100</f>
        <v>71.063052016827285</v>
      </c>
    </row>
    <row r="73" spans="1:5" x14ac:dyDescent="0.2">
      <c r="A73" s="67" t="s">
        <v>177</v>
      </c>
      <c r="B73" s="66">
        <f>B71+B72</f>
        <v>331.86780850000008</v>
      </c>
      <c r="C73" s="66">
        <f>C71+C72</f>
        <v>324.04255319148939</v>
      </c>
      <c r="D73" s="66">
        <f>C73-B73</f>
        <v>-7.8252553085106911</v>
      </c>
      <c r="E73" s="65">
        <f>C73/B73*100</f>
        <v>97.642056533328784</v>
      </c>
    </row>
  </sheetData>
  <mergeCells count="5">
    <mergeCell ref="A2:E2"/>
    <mergeCell ref="E38:E39"/>
    <mergeCell ref="D38:D39"/>
    <mergeCell ref="C38:C39"/>
    <mergeCell ref="B38:B39"/>
  </mergeCells>
  <printOptions horizontalCentered="1"/>
  <pageMargins left="0.19685039370078741" right="0.19685039370078741" top="0.39370078740157483" bottom="0.39370078740157483" header="0.51181102362204722" footer="0.1968503937007874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1. sz. melléklet</vt:lpstr>
      <vt:lpstr>2. sz. melléklet</vt:lpstr>
      <vt:lpstr>3. sz. melléklet</vt:lpstr>
      <vt:lpstr>4. sz. melléklet</vt:lpstr>
      <vt:lpstr>5. sz. melléklet</vt:lpstr>
      <vt:lpstr>'5. sz. melléklet'!Nyomtatási_cím</vt:lpstr>
    </vt:vector>
  </TitlesOfParts>
  <Company>Hajdú Volán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Hegedűs Katalin</dc:creator>
  <cp:lastModifiedBy>Horváthné Kis Zsuzsa</cp:lastModifiedBy>
  <cp:lastPrinted>2015-02-12T07:30:56Z</cp:lastPrinted>
  <dcterms:created xsi:type="dcterms:W3CDTF">2015-02-12T06:48:43Z</dcterms:created>
  <dcterms:modified xsi:type="dcterms:W3CDTF">2015-02-12T10:06:06Z</dcterms:modified>
</cp:coreProperties>
</file>